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4526"/>
  <workbookPr autoCompressPictures="0"/>
  <bookViews>
    <workbookView xWindow="33300" yWindow="0" windowWidth="25600" windowHeight="14340" firstSheet="1" activeTab="5"/>
  </bookViews>
  <sheets>
    <sheet name="MUD" sheetId="1" r:id="rId1"/>
    <sheet name="SAND" sheetId="2" r:id="rId2"/>
    <sheet name="Sand_revised" sheetId="4" r:id="rId3"/>
    <sheet name="Final Total Dried Solids" sheetId="5" r:id="rId4"/>
    <sheet name="Final Total Fixed Dried Solids" sheetId="6" r:id="rId5"/>
    <sheet name="FinalTotalVolatileDriedSolids" sheetId="7" r:id="rId6"/>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14" i="7" l="1"/>
  <c r="H6" i="7"/>
  <c r="H7" i="7"/>
  <c r="H8" i="7"/>
  <c r="H9" i="7"/>
  <c r="H10" i="7"/>
  <c r="H11" i="7"/>
  <c r="H12" i="7"/>
  <c r="H13" i="7"/>
  <c r="H15" i="7"/>
  <c r="H5" i="7"/>
  <c r="G6" i="7"/>
  <c r="G7" i="7"/>
  <c r="G8" i="7"/>
  <c r="G9" i="7"/>
  <c r="G10" i="7"/>
  <c r="G11" i="7"/>
  <c r="G12" i="7"/>
  <c r="G13" i="7"/>
  <c r="G14" i="7"/>
  <c r="G15" i="7"/>
  <c r="G5" i="7"/>
  <c r="F14" i="7"/>
  <c r="F6" i="7"/>
  <c r="F7" i="7"/>
  <c r="F8" i="7"/>
  <c r="F9" i="7"/>
  <c r="F10" i="7"/>
  <c r="F11" i="7"/>
  <c r="F12" i="7"/>
  <c r="F13" i="7"/>
  <c r="F15" i="7"/>
  <c r="F5" i="7"/>
  <c r="Q6" i="4"/>
  <c r="Q7" i="4"/>
  <c r="Q8" i="4"/>
  <c r="Q9" i="4"/>
  <c r="Q10" i="4"/>
  <c r="Q11" i="4"/>
  <c r="Q12" i="4"/>
  <c r="Q13" i="4"/>
  <c r="Q14" i="4"/>
  <c r="Q15" i="4"/>
  <c r="Q16" i="4"/>
  <c r="Q17" i="4"/>
  <c r="Q18" i="4"/>
  <c r="Q19" i="4"/>
  <c r="Q20" i="4"/>
  <c r="Q21" i="4"/>
  <c r="Q22" i="4"/>
  <c r="Q23" i="4"/>
  <c r="Q24" i="4"/>
  <c r="Q25" i="4"/>
  <c r="Q5" i="4"/>
  <c r="E6" i="5"/>
  <c r="E6" i="7"/>
  <c r="E7" i="5"/>
  <c r="E7" i="7"/>
  <c r="E8" i="5"/>
  <c r="E8" i="7"/>
  <c r="E9" i="5"/>
  <c r="E9" i="7"/>
  <c r="E10" i="5"/>
  <c r="E10" i="7"/>
  <c r="E11" i="5"/>
  <c r="E11" i="7"/>
  <c r="E12" i="5"/>
  <c r="E12" i="7"/>
  <c r="E13" i="5"/>
  <c r="E13" i="7"/>
  <c r="E14" i="5"/>
  <c r="E14" i="7"/>
  <c r="E15" i="5"/>
  <c r="E15" i="7"/>
  <c r="E5" i="5"/>
  <c r="E5" i="7"/>
  <c r="D6" i="5"/>
  <c r="D6" i="7"/>
  <c r="D7" i="5"/>
  <c r="D7" i="7"/>
  <c r="D8" i="5"/>
  <c r="D8" i="7"/>
  <c r="D9" i="5"/>
  <c r="D9" i="7"/>
  <c r="D10" i="5"/>
  <c r="D10" i="7"/>
  <c r="D11" i="5"/>
  <c r="D11" i="7"/>
  <c r="D12" i="5"/>
  <c r="D12" i="7"/>
  <c r="D13" i="5"/>
  <c r="D13" i="7"/>
  <c r="D14" i="5"/>
  <c r="D14" i="7"/>
  <c r="D15" i="5"/>
  <c r="D15" i="7"/>
  <c r="D5" i="7"/>
  <c r="C6" i="7"/>
  <c r="C7" i="7"/>
  <c r="C8" i="7"/>
  <c r="C9" i="7"/>
  <c r="C10" i="7"/>
  <c r="C11" i="7"/>
  <c r="C12" i="7"/>
  <c r="C13" i="7"/>
  <c r="C14" i="7"/>
  <c r="C15" i="7"/>
  <c r="C5" i="7"/>
  <c r="B6" i="7"/>
  <c r="B7" i="7"/>
  <c r="B8" i="7"/>
  <c r="B9" i="7"/>
  <c r="B10" i="7"/>
  <c r="B11" i="7"/>
  <c r="B12" i="7"/>
  <c r="B13" i="7"/>
  <c r="B14" i="7"/>
  <c r="B15" i="7"/>
  <c r="B5" i="7"/>
  <c r="H15" i="5"/>
  <c r="S15" i="7"/>
  <c r="R15" i="7"/>
  <c r="Q15" i="7"/>
  <c r="P15" i="7"/>
  <c r="O15" i="7"/>
  <c r="N15" i="7"/>
  <c r="M15" i="7"/>
  <c r="L15" i="7"/>
  <c r="K15" i="7"/>
  <c r="J15" i="7"/>
  <c r="I15" i="7"/>
  <c r="H14" i="5"/>
  <c r="S14" i="7"/>
  <c r="R14" i="7"/>
  <c r="Q14" i="7"/>
  <c r="P14" i="7"/>
  <c r="O14" i="7"/>
  <c r="N14" i="7"/>
  <c r="M14" i="7"/>
  <c r="L14" i="7"/>
  <c r="K14" i="7"/>
  <c r="J14" i="7"/>
  <c r="I14" i="7"/>
  <c r="H13" i="5"/>
  <c r="S13" i="7"/>
  <c r="R13" i="7"/>
  <c r="Q13" i="7"/>
  <c r="P13" i="7"/>
  <c r="O13" i="7"/>
  <c r="N13" i="7"/>
  <c r="M13" i="7"/>
  <c r="L13" i="7"/>
  <c r="K13" i="7"/>
  <c r="J13" i="7"/>
  <c r="I13" i="7"/>
  <c r="H12" i="5"/>
  <c r="S12" i="7"/>
  <c r="R12" i="7"/>
  <c r="Q12" i="7"/>
  <c r="P12" i="7"/>
  <c r="O12" i="7"/>
  <c r="N12" i="7"/>
  <c r="M12" i="7"/>
  <c r="L12" i="7"/>
  <c r="K12" i="7"/>
  <c r="J12" i="7"/>
  <c r="I12" i="7"/>
  <c r="H11" i="5"/>
  <c r="S11" i="7"/>
  <c r="R11" i="7"/>
  <c r="Q11" i="7"/>
  <c r="P11" i="7"/>
  <c r="O11" i="7"/>
  <c r="N11" i="7"/>
  <c r="M11" i="7"/>
  <c r="L11" i="7"/>
  <c r="K11" i="7"/>
  <c r="J11" i="7"/>
  <c r="I11" i="7"/>
  <c r="H10" i="5"/>
  <c r="S10" i="7"/>
  <c r="R10" i="7"/>
  <c r="Q10" i="7"/>
  <c r="P10" i="7"/>
  <c r="O10" i="7"/>
  <c r="N10" i="7"/>
  <c r="M10" i="7"/>
  <c r="L10" i="7"/>
  <c r="K10" i="7"/>
  <c r="J10" i="7"/>
  <c r="I10" i="7"/>
  <c r="H9" i="5"/>
  <c r="S9" i="7"/>
  <c r="R9" i="7"/>
  <c r="Q9" i="7"/>
  <c r="P9" i="7"/>
  <c r="O9" i="7"/>
  <c r="N9" i="7"/>
  <c r="M9" i="7"/>
  <c r="L9" i="7"/>
  <c r="K9" i="7"/>
  <c r="J9" i="7"/>
  <c r="I9" i="7"/>
  <c r="H8" i="5"/>
  <c r="S8" i="7"/>
  <c r="R8" i="7"/>
  <c r="Q8" i="7"/>
  <c r="P8" i="7"/>
  <c r="O8" i="7"/>
  <c r="N8" i="7"/>
  <c r="M8" i="7"/>
  <c r="L8" i="7"/>
  <c r="K8" i="7"/>
  <c r="J8" i="7"/>
  <c r="I8" i="7"/>
  <c r="H7" i="5"/>
  <c r="S7" i="7"/>
  <c r="R7" i="7"/>
  <c r="Q7" i="7"/>
  <c r="P7" i="7"/>
  <c r="O7" i="7"/>
  <c r="N7" i="7"/>
  <c r="M7" i="7"/>
  <c r="L7" i="7"/>
  <c r="K7" i="7"/>
  <c r="J7" i="7"/>
  <c r="I7" i="7"/>
  <c r="H6" i="5"/>
  <c r="S6" i="7"/>
  <c r="R6" i="7"/>
  <c r="Q6" i="7"/>
  <c r="P6" i="7"/>
  <c r="O6" i="7"/>
  <c r="N6" i="7"/>
  <c r="M6" i="7"/>
  <c r="L6" i="7"/>
  <c r="K6" i="7"/>
  <c r="J6" i="7"/>
  <c r="I6" i="7"/>
  <c r="H5" i="5"/>
  <c r="S5" i="7"/>
  <c r="R5" i="7"/>
  <c r="Q5" i="7"/>
  <c r="P5" i="7"/>
  <c r="O5" i="7"/>
  <c r="N5" i="7"/>
  <c r="M5" i="7"/>
  <c r="L5" i="7"/>
  <c r="K5" i="7"/>
  <c r="J5" i="7"/>
  <c r="I5" i="7"/>
  <c r="S6" i="6"/>
  <c r="S7" i="6"/>
  <c r="S8" i="6"/>
  <c r="S9" i="6"/>
  <c r="S10" i="6"/>
  <c r="S11" i="6"/>
  <c r="S12" i="6"/>
  <c r="S13" i="6"/>
  <c r="S14" i="6"/>
  <c r="S15" i="6"/>
  <c r="R6" i="6"/>
  <c r="R7" i="6"/>
  <c r="R8" i="6"/>
  <c r="R9" i="6"/>
  <c r="R10" i="6"/>
  <c r="R11" i="6"/>
  <c r="R12" i="6"/>
  <c r="R13" i="6"/>
  <c r="R14" i="6"/>
  <c r="R15" i="6"/>
  <c r="Q6" i="6"/>
  <c r="Q7" i="6"/>
  <c r="Q8" i="6"/>
  <c r="Q9" i="6"/>
  <c r="Q10" i="6"/>
  <c r="Q11" i="6"/>
  <c r="Q12" i="6"/>
  <c r="Q13" i="6"/>
  <c r="Q14" i="6"/>
  <c r="Q15" i="6"/>
  <c r="S5" i="6"/>
  <c r="R5" i="6"/>
  <c r="Q5" i="6"/>
  <c r="P6" i="6"/>
  <c r="P7" i="6"/>
  <c r="P8" i="6"/>
  <c r="P9" i="6"/>
  <c r="P10" i="6"/>
  <c r="P11" i="6"/>
  <c r="P12" i="6"/>
  <c r="P13" i="6"/>
  <c r="P14" i="6"/>
  <c r="P15" i="6"/>
  <c r="P5" i="6"/>
  <c r="O6" i="6"/>
  <c r="O7" i="6"/>
  <c r="O8" i="6"/>
  <c r="O9" i="6"/>
  <c r="O10" i="6"/>
  <c r="O11" i="6"/>
  <c r="O12" i="6"/>
  <c r="O13" i="6"/>
  <c r="O14" i="6"/>
  <c r="O15" i="6"/>
  <c r="O5" i="6"/>
  <c r="N6" i="6"/>
  <c r="N7" i="6"/>
  <c r="N8" i="6"/>
  <c r="N9" i="6"/>
  <c r="N10" i="6"/>
  <c r="N11" i="6"/>
  <c r="N12" i="6"/>
  <c r="N13" i="6"/>
  <c r="N14" i="6"/>
  <c r="N15" i="6"/>
  <c r="N5" i="6"/>
  <c r="E15" i="6"/>
  <c r="E14" i="6"/>
  <c r="E13" i="6"/>
  <c r="E12" i="6"/>
  <c r="E11" i="6"/>
  <c r="E10" i="6"/>
  <c r="E9" i="6"/>
  <c r="E8" i="6"/>
  <c r="E7" i="6"/>
  <c r="E6" i="6"/>
  <c r="E5" i="6"/>
  <c r="D15" i="6"/>
  <c r="D14" i="6"/>
  <c r="D13" i="6"/>
  <c r="D12" i="6"/>
  <c r="D11" i="6"/>
  <c r="D10" i="6"/>
  <c r="D9" i="6"/>
  <c r="D8" i="6"/>
  <c r="D7" i="6"/>
  <c r="D6" i="6"/>
  <c r="D5" i="6"/>
  <c r="C15" i="6"/>
  <c r="C14" i="6"/>
  <c r="C13" i="6"/>
  <c r="C12" i="6"/>
  <c r="C11" i="6"/>
  <c r="C10" i="6"/>
  <c r="C9" i="6"/>
  <c r="C8" i="6"/>
  <c r="C7" i="6"/>
  <c r="C6" i="6"/>
  <c r="C5" i="6"/>
  <c r="B15" i="6"/>
  <c r="B14" i="6"/>
  <c r="B13" i="6"/>
  <c r="B12" i="6"/>
  <c r="B11" i="6"/>
  <c r="B10" i="6"/>
  <c r="B9" i="6"/>
  <c r="B8" i="6"/>
  <c r="B7" i="6"/>
  <c r="B6" i="6"/>
  <c r="B5" i="6"/>
  <c r="F15" i="6"/>
  <c r="H15" i="6"/>
  <c r="M15" i="6"/>
  <c r="L15" i="6"/>
  <c r="K15" i="6"/>
  <c r="J15" i="6"/>
  <c r="I15" i="6"/>
  <c r="G15" i="6"/>
  <c r="F14" i="6"/>
  <c r="H14" i="6"/>
  <c r="M14" i="6"/>
  <c r="L14" i="6"/>
  <c r="K14" i="6"/>
  <c r="J14" i="6"/>
  <c r="I14" i="6"/>
  <c r="G14" i="6"/>
  <c r="F13" i="6"/>
  <c r="H13" i="6"/>
  <c r="M13" i="6"/>
  <c r="L13" i="6"/>
  <c r="K13" i="6"/>
  <c r="J13" i="6"/>
  <c r="I13" i="6"/>
  <c r="G13" i="6"/>
  <c r="F12" i="6"/>
  <c r="H12" i="6"/>
  <c r="M12" i="6"/>
  <c r="L12" i="6"/>
  <c r="K12" i="6"/>
  <c r="J12" i="6"/>
  <c r="I12" i="6"/>
  <c r="G12" i="6"/>
  <c r="F11" i="6"/>
  <c r="H11" i="6"/>
  <c r="M11" i="6"/>
  <c r="L11" i="6"/>
  <c r="K11" i="6"/>
  <c r="J11" i="6"/>
  <c r="I11" i="6"/>
  <c r="G11" i="6"/>
  <c r="F10" i="6"/>
  <c r="H10" i="6"/>
  <c r="M10" i="6"/>
  <c r="L10" i="6"/>
  <c r="K10" i="6"/>
  <c r="J10" i="6"/>
  <c r="I10" i="6"/>
  <c r="G10" i="6"/>
  <c r="F9" i="6"/>
  <c r="H9" i="6"/>
  <c r="M9" i="6"/>
  <c r="L9" i="6"/>
  <c r="K9" i="6"/>
  <c r="J9" i="6"/>
  <c r="I9" i="6"/>
  <c r="G9" i="6"/>
  <c r="F8" i="6"/>
  <c r="H8" i="6"/>
  <c r="M8" i="6"/>
  <c r="L8" i="6"/>
  <c r="K8" i="6"/>
  <c r="J8" i="6"/>
  <c r="I8" i="6"/>
  <c r="G8" i="6"/>
  <c r="F7" i="6"/>
  <c r="H7" i="6"/>
  <c r="M7" i="6"/>
  <c r="L7" i="6"/>
  <c r="K7" i="6"/>
  <c r="J7" i="6"/>
  <c r="I7" i="6"/>
  <c r="G7" i="6"/>
  <c r="F6" i="6"/>
  <c r="H6" i="6"/>
  <c r="M6" i="6"/>
  <c r="L6" i="6"/>
  <c r="K6" i="6"/>
  <c r="J6" i="6"/>
  <c r="I6" i="6"/>
  <c r="G6" i="6"/>
  <c r="F5" i="6"/>
  <c r="H5" i="6"/>
  <c r="M5" i="6"/>
  <c r="L5" i="6"/>
  <c r="K5" i="6"/>
  <c r="J5" i="6"/>
  <c r="I5" i="6"/>
  <c r="G5" i="6"/>
  <c r="G6" i="5"/>
  <c r="G7" i="5"/>
  <c r="G8" i="5"/>
  <c r="G9" i="5"/>
  <c r="G10" i="5"/>
  <c r="G11" i="5"/>
  <c r="G12" i="5"/>
  <c r="G13" i="5"/>
  <c r="G14" i="5"/>
  <c r="G15" i="5"/>
  <c r="F6" i="5"/>
  <c r="F7" i="5"/>
  <c r="F8" i="5"/>
  <c r="F9" i="5"/>
  <c r="F10" i="5"/>
  <c r="F11" i="5"/>
  <c r="F12" i="5"/>
  <c r="F13" i="5"/>
  <c r="F14" i="5"/>
  <c r="F15" i="5"/>
  <c r="G5" i="5"/>
  <c r="F5" i="5"/>
  <c r="D5" i="5"/>
  <c r="C15" i="5"/>
  <c r="C14" i="5"/>
  <c r="C13" i="5"/>
  <c r="C12" i="5"/>
  <c r="C11" i="5"/>
  <c r="C10" i="5"/>
  <c r="C9" i="5"/>
  <c r="C8" i="5"/>
  <c r="C7" i="5"/>
  <c r="C6" i="5"/>
  <c r="C5" i="5"/>
  <c r="B15" i="5"/>
  <c r="B14" i="5"/>
  <c r="B13" i="5"/>
  <c r="B12" i="5"/>
  <c r="B11" i="5"/>
  <c r="B10" i="5"/>
  <c r="B9" i="5"/>
  <c r="B8" i="5"/>
  <c r="B7" i="5"/>
  <c r="B6" i="5"/>
  <c r="B5" i="5"/>
  <c r="M15" i="5"/>
  <c r="L15" i="5"/>
  <c r="K15" i="5"/>
  <c r="J15" i="5"/>
  <c r="I15" i="5"/>
  <c r="M14" i="5"/>
  <c r="L14" i="5"/>
  <c r="K14" i="5"/>
  <c r="J14" i="5"/>
  <c r="I14" i="5"/>
  <c r="M13" i="5"/>
  <c r="L13" i="5"/>
  <c r="K13" i="5"/>
  <c r="J13" i="5"/>
  <c r="I13" i="5"/>
  <c r="M12" i="5"/>
  <c r="L12" i="5"/>
  <c r="K12" i="5"/>
  <c r="J12" i="5"/>
  <c r="I12" i="5"/>
  <c r="M11" i="5"/>
  <c r="L11" i="5"/>
  <c r="K11" i="5"/>
  <c r="J11" i="5"/>
  <c r="I11" i="5"/>
  <c r="M10" i="5"/>
  <c r="L10" i="5"/>
  <c r="K10" i="5"/>
  <c r="J10" i="5"/>
  <c r="I10" i="5"/>
  <c r="M9" i="5"/>
  <c r="L9" i="5"/>
  <c r="K9" i="5"/>
  <c r="J9" i="5"/>
  <c r="I9" i="5"/>
  <c r="M8" i="5"/>
  <c r="L8" i="5"/>
  <c r="K8" i="5"/>
  <c r="J8" i="5"/>
  <c r="I8" i="5"/>
  <c r="M7" i="5"/>
  <c r="L7" i="5"/>
  <c r="K7" i="5"/>
  <c r="J7" i="5"/>
  <c r="I7" i="5"/>
  <c r="M6" i="5"/>
  <c r="L6" i="5"/>
  <c r="K6" i="5"/>
  <c r="J6" i="5"/>
  <c r="I6" i="5"/>
  <c r="M5" i="5"/>
  <c r="L5" i="5"/>
  <c r="K5" i="5"/>
  <c r="J5" i="5"/>
  <c r="I5" i="5"/>
  <c r="L5" i="4"/>
  <c r="L6" i="4"/>
  <c r="L7" i="4"/>
  <c r="L8" i="4"/>
  <c r="L9" i="4"/>
  <c r="L10" i="4"/>
  <c r="L11" i="4"/>
  <c r="L12" i="4"/>
  <c r="L13" i="4"/>
  <c r="L14" i="4"/>
  <c r="L15" i="4"/>
  <c r="L16" i="4"/>
  <c r="L17" i="4"/>
  <c r="L18" i="4"/>
  <c r="L19" i="4"/>
  <c r="L20" i="4"/>
  <c r="L21" i="4"/>
  <c r="L22" i="4"/>
  <c r="L23" i="4"/>
  <c r="L24" i="4"/>
  <c r="L25" i="4"/>
  <c r="L4" i="4"/>
  <c r="R5" i="4"/>
  <c r="R6" i="4"/>
  <c r="R7" i="4"/>
  <c r="R8" i="4"/>
  <c r="R9" i="4"/>
  <c r="R10" i="4"/>
  <c r="R11" i="4"/>
  <c r="R12" i="4"/>
  <c r="R13" i="4"/>
  <c r="R14" i="4"/>
  <c r="R15" i="4"/>
  <c r="R16" i="4"/>
  <c r="R17" i="4"/>
  <c r="R18" i="4"/>
  <c r="R19" i="4"/>
  <c r="R20" i="4"/>
  <c r="R21" i="4"/>
  <c r="R22" i="4"/>
  <c r="R23" i="4"/>
  <c r="R24" i="4"/>
  <c r="R25" i="4"/>
  <c r="R4" i="4"/>
  <c r="Q4" i="4"/>
  <c r="P25" i="4"/>
  <c r="H25" i="4"/>
  <c r="O25" i="4"/>
  <c r="K25" i="4"/>
  <c r="G25" i="4"/>
  <c r="P24" i="4"/>
  <c r="H24" i="4"/>
  <c r="O24" i="4"/>
  <c r="K24" i="4"/>
  <c r="G24" i="4"/>
  <c r="P23" i="4"/>
  <c r="H23" i="4"/>
  <c r="O23" i="4"/>
  <c r="K23" i="4"/>
  <c r="G23" i="4"/>
  <c r="P22" i="4"/>
  <c r="H22" i="4"/>
  <c r="O22" i="4"/>
  <c r="K22" i="4"/>
  <c r="G22" i="4"/>
  <c r="P21" i="4"/>
  <c r="H21" i="4"/>
  <c r="O21" i="4"/>
  <c r="K21" i="4"/>
  <c r="G21" i="4"/>
  <c r="P20" i="4"/>
  <c r="H20" i="4"/>
  <c r="O20" i="4"/>
  <c r="K20" i="4"/>
  <c r="G20" i="4"/>
  <c r="P19" i="4"/>
  <c r="H19" i="4"/>
  <c r="O19" i="4"/>
  <c r="K19" i="4"/>
  <c r="G19" i="4"/>
  <c r="P18" i="4"/>
  <c r="H18" i="4"/>
  <c r="O18" i="4"/>
  <c r="K18" i="4"/>
  <c r="G18" i="4"/>
  <c r="P17" i="4"/>
  <c r="H17" i="4"/>
  <c r="O17" i="4"/>
  <c r="K17" i="4"/>
  <c r="G17" i="4"/>
  <c r="P16" i="4"/>
  <c r="H16" i="4"/>
  <c r="O16" i="4"/>
  <c r="K16" i="4"/>
  <c r="G16" i="4"/>
  <c r="P15" i="4"/>
  <c r="H15" i="4"/>
  <c r="O15" i="4"/>
  <c r="K15" i="4"/>
  <c r="G15" i="4"/>
  <c r="P14" i="4"/>
  <c r="H14" i="4"/>
  <c r="O14" i="4"/>
  <c r="K14" i="4"/>
  <c r="G14" i="4"/>
  <c r="P13" i="4"/>
  <c r="H13" i="4"/>
  <c r="O13" i="4"/>
  <c r="K13" i="4"/>
  <c r="G13" i="4"/>
  <c r="P12" i="4"/>
  <c r="H12" i="4"/>
  <c r="O12" i="4"/>
  <c r="K12" i="4"/>
  <c r="G12" i="4"/>
  <c r="P11" i="4"/>
  <c r="H11" i="4"/>
  <c r="O11" i="4"/>
  <c r="K11" i="4"/>
  <c r="G11" i="4"/>
  <c r="P10" i="4"/>
  <c r="H10" i="4"/>
  <c r="O10" i="4"/>
  <c r="K10" i="4"/>
  <c r="G10" i="4"/>
  <c r="P9" i="4"/>
  <c r="H9" i="4"/>
  <c r="O9" i="4"/>
  <c r="K9" i="4"/>
  <c r="G9" i="4"/>
  <c r="P8" i="4"/>
  <c r="H8" i="4"/>
  <c r="O8" i="4"/>
  <c r="K8" i="4"/>
  <c r="G8" i="4"/>
  <c r="P7" i="4"/>
  <c r="H7" i="4"/>
  <c r="O7" i="4"/>
  <c r="K7" i="4"/>
  <c r="G7" i="4"/>
  <c r="P6" i="4"/>
  <c r="H6" i="4"/>
  <c r="O6" i="4"/>
  <c r="K6" i="4"/>
  <c r="G6" i="4"/>
  <c r="P5" i="4"/>
  <c r="H5" i="4"/>
  <c r="O5" i="4"/>
  <c r="K5" i="4"/>
  <c r="G5" i="4"/>
  <c r="P4" i="4"/>
  <c r="H4" i="4"/>
  <c r="O4" i="4"/>
  <c r="K4" i="4"/>
  <c r="G4" i="4"/>
  <c r="S6" i="1"/>
  <c r="S7" i="1"/>
  <c r="S8" i="1"/>
  <c r="S9" i="1"/>
  <c r="S10" i="1"/>
  <c r="S11" i="1"/>
  <c r="S12" i="1"/>
  <c r="S13" i="1"/>
  <c r="S14" i="1"/>
  <c r="S15" i="1"/>
  <c r="S16" i="1"/>
  <c r="S17" i="1"/>
  <c r="S18" i="1"/>
  <c r="S19" i="1"/>
  <c r="S20" i="1"/>
  <c r="S21" i="1"/>
  <c r="S22" i="1"/>
  <c r="S23" i="1"/>
  <c r="S24" i="1"/>
  <c r="S25" i="1"/>
  <c r="S26" i="1"/>
  <c r="S5" i="1"/>
  <c r="M6" i="1"/>
  <c r="M7" i="1"/>
  <c r="M8" i="1"/>
  <c r="M9" i="1"/>
  <c r="M10" i="1"/>
  <c r="M11" i="1"/>
  <c r="M12" i="1"/>
  <c r="M13" i="1"/>
  <c r="M14" i="1"/>
  <c r="M15" i="1"/>
  <c r="M16" i="1"/>
  <c r="M17" i="1"/>
  <c r="M18" i="1"/>
  <c r="M19" i="1"/>
  <c r="M20" i="1"/>
  <c r="M21" i="1"/>
  <c r="M22" i="1"/>
  <c r="M23" i="1"/>
  <c r="M24" i="1"/>
  <c r="M25" i="1"/>
  <c r="M26" i="1"/>
  <c r="M5" i="1"/>
  <c r="R6" i="1"/>
  <c r="R7" i="1"/>
  <c r="R8" i="1"/>
  <c r="R9" i="1"/>
  <c r="R10" i="1"/>
  <c r="R11" i="1"/>
  <c r="R12" i="1"/>
  <c r="R13" i="1"/>
  <c r="R14" i="1"/>
  <c r="R15" i="1"/>
  <c r="R16" i="1"/>
  <c r="R17" i="1"/>
  <c r="R18" i="1"/>
  <c r="R19" i="1"/>
  <c r="R20" i="1"/>
  <c r="R21" i="1"/>
  <c r="R22" i="1"/>
  <c r="R23" i="1"/>
  <c r="R24" i="1"/>
  <c r="R25" i="1"/>
  <c r="R26" i="1"/>
  <c r="R5" i="1"/>
  <c r="Q7" i="1"/>
  <c r="I7" i="1"/>
  <c r="Q8" i="1"/>
  <c r="I8" i="1"/>
  <c r="Q9" i="1"/>
  <c r="I9" i="1"/>
  <c r="Q10" i="1"/>
  <c r="I10" i="1"/>
  <c r="Q11" i="1"/>
  <c r="I11" i="1"/>
  <c r="Q12" i="1"/>
  <c r="I12" i="1"/>
  <c r="Q13" i="1"/>
  <c r="I13" i="1"/>
  <c r="Q14" i="1"/>
  <c r="I14" i="1"/>
  <c r="Q15" i="1"/>
  <c r="I15" i="1"/>
  <c r="Q16" i="1"/>
  <c r="I16" i="1"/>
  <c r="Q17" i="1"/>
  <c r="I17" i="1"/>
  <c r="Q18" i="1"/>
  <c r="I18" i="1"/>
  <c r="Q19" i="1"/>
  <c r="I19" i="1"/>
  <c r="Q20" i="1"/>
  <c r="I20" i="1"/>
  <c r="Q21" i="1"/>
  <c r="I21" i="1"/>
  <c r="Q22" i="1"/>
  <c r="I22" i="1"/>
  <c r="Q23" i="1"/>
  <c r="I23" i="1"/>
  <c r="Q24" i="1"/>
  <c r="I24" i="1"/>
  <c r="Q25" i="1"/>
  <c r="I25" i="1"/>
  <c r="Q26" i="1"/>
  <c r="I26" i="1"/>
  <c r="Q5" i="1"/>
  <c r="I5" i="1"/>
  <c r="Q6" i="1"/>
  <c r="I6" i="1"/>
  <c r="L5" i="1"/>
  <c r="T5" i="2"/>
  <c r="T6" i="2"/>
  <c r="T7" i="2"/>
  <c r="T8" i="2"/>
  <c r="T9" i="2"/>
  <c r="T10" i="2"/>
  <c r="T11" i="2"/>
  <c r="T12" i="2"/>
  <c r="T13" i="2"/>
  <c r="T14" i="2"/>
  <c r="T15" i="2"/>
  <c r="T16" i="2"/>
  <c r="T17" i="2"/>
  <c r="T18" i="2"/>
  <c r="T19" i="2"/>
  <c r="T20" i="2"/>
  <c r="T21" i="2"/>
  <c r="T22" i="2"/>
  <c r="T23" i="2"/>
  <c r="T24" i="2"/>
  <c r="T25" i="2"/>
  <c r="T4" i="2"/>
  <c r="P6" i="1"/>
  <c r="P7" i="1"/>
  <c r="P8" i="1"/>
  <c r="P9" i="1"/>
  <c r="P10" i="1"/>
  <c r="P11" i="1"/>
  <c r="P12" i="1"/>
  <c r="P13" i="1"/>
  <c r="P14" i="1"/>
  <c r="P15" i="1"/>
  <c r="P16" i="1"/>
  <c r="P17" i="1"/>
  <c r="P18" i="1"/>
  <c r="P19" i="1"/>
  <c r="P20" i="1"/>
  <c r="P21" i="1"/>
  <c r="P22" i="1"/>
  <c r="P23" i="1"/>
  <c r="P24" i="1"/>
  <c r="P25" i="1"/>
  <c r="P26" i="1"/>
  <c r="P5" i="1"/>
  <c r="M5" i="2"/>
  <c r="M6" i="2"/>
  <c r="M7" i="2"/>
  <c r="M8" i="2"/>
  <c r="M9" i="2"/>
  <c r="M10" i="2"/>
  <c r="M11" i="2"/>
  <c r="M12" i="2"/>
  <c r="M13" i="2"/>
  <c r="M14" i="2"/>
  <c r="M15" i="2"/>
  <c r="M16" i="2"/>
  <c r="M17" i="2"/>
  <c r="M18" i="2"/>
  <c r="M19" i="2"/>
  <c r="M20" i="2"/>
  <c r="M21" i="2"/>
  <c r="M22" i="2"/>
  <c r="M23" i="2"/>
  <c r="M24" i="2"/>
  <c r="M25" i="2"/>
  <c r="M4" i="2"/>
  <c r="L22" i="1"/>
  <c r="L6" i="1"/>
  <c r="L7" i="1"/>
  <c r="L8" i="1"/>
  <c r="L9" i="1"/>
  <c r="L10" i="1"/>
  <c r="L11" i="1"/>
  <c r="L12" i="1"/>
  <c r="L13" i="1"/>
  <c r="L14" i="1"/>
  <c r="L15" i="1"/>
  <c r="L16" i="1"/>
  <c r="L17" i="1"/>
  <c r="L18" i="1"/>
  <c r="L19" i="1"/>
  <c r="L20" i="1"/>
  <c r="L21" i="1"/>
  <c r="L23" i="1"/>
  <c r="L24" i="1"/>
  <c r="L25" i="1"/>
  <c r="L26" i="1"/>
  <c r="H6" i="1"/>
  <c r="H7" i="1"/>
  <c r="H8" i="1"/>
  <c r="H9" i="1"/>
  <c r="H10" i="1"/>
  <c r="H11" i="1"/>
  <c r="H12" i="1"/>
  <c r="H13" i="1"/>
  <c r="H14" i="1"/>
  <c r="H15" i="1"/>
  <c r="H16" i="1"/>
  <c r="H17" i="1"/>
  <c r="H18" i="1"/>
  <c r="H19" i="1"/>
  <c r="H20" i="1"/>
  <c r="H21" i="1"/>
  <c r="H22" i="1"/>
  <c r="H23" i="1"/>
  <c r="H24" i="1"/>
  <c r="H25" i="1"/>
  <c r="H26" i="1"/>
  <c r="H5" i="1"/>
  <c r="H5" i="2"/>
  <c r="H6" i="2"/>
  <c r="H7" i="2"/>
  <c r="H8" i="2"/>
  <c r="H9" i="2"/>
  <c r="H10" i="2"/>
  <c r="H11" i="2"/>
  <c r="H12" i="2"/>
  <c r="H13" i="2"/>
  <c r="H14" i="2"/>
  <c r="H15" i="2"/>
  <c r="H16" i="2"/>
  <c r="H17" i="2"/>
  <c r="H18" i="2"/>
  <c r="H19" i="2"/>
  <c r="H20" i="2"/>
  <c r="H21" i="2"/>
  <c r="H22" i="2"/>
  <c r="H23" i="2"/>
  <c r="H24" i="2"/>
  <c r="H25" i="2"/>
  <c r="G5" i="2"/>
  <c r="G6" i="2"/>
  <c r="G7" i="2"/>
  <c r="G8" i="2"/>
  <c r="G9" i="2"/>
  <c r="G10" i="2"/>
  <c r="G11" i="2"/>
  <c r="G12" i="2"/>
  <c r="G13" i="2"/>
  <c r="G14" i="2"/>
  <c r="G15" i="2"/>
  <c r="G16" i="2"/>
  <c r="G17" i="2"/>
  <c r="G18" i="2"/>
  <c r="G19" i="2"/>
  <c r="G20" i="2"/>
  <c r="G21" i="2"/>
  <c r="G22" i="2"/>
  <c r="G23" i="2"/>
  <c r="G24" i="2"/>
  <c r="G25" i="2"/>
  <c r="H4" i="2"/>
  <c r="G4" i="2"/>
</calcChain>
</file>

<file path=xl/sharedStrings.xml><?xml version="1.0" encoding="utf-8"?>
<sst xmlns="http://schemas.openxmlformats.org/spreadsheetml/2006/main" count="264" uniqueCount="99">
  <si>
    <t>Sample (103-105 deg C)</t>
  </si>
  <si>
    <t>Sample (550 deg C)</t>
  </si>
  <si>
    <t>GRAD CLY</t>
  </si>
  <si>
    <t>STATION ID#</t>
  </si>
  <si>
    <t>PHI</t>
  </si>
  <si>
    <t>Tray #</t>
  </si>
  <si>
    <t>Vol (mL)</t>
  </si>
  <si>
    <t>Wt Tray</t>
  </si>
  <si>
    <t>wt Tray + Sample</t>
  </si>
  <si>
    <t>a</t>
  </si>
  <si>
    <t xml:space="preserve">Weight 1 </t>
  </si>
  <si>
    <t xml:space="preserve">Weight 2 </t>
  </si>
  <si>
    <t>AVG WT</t>
  </si>
  <si>
    <t>diff</t>
  </si>
  <si>
    <t>Weight 1 (g)</t>
  </si>
  <si>
    <t>Diff</t>
  </si>
  <si>
    <t>mud weight-calgon</t>
  </si>
  <si>
    <t>(g)</t>
  </si>
  <si>
    <t>No Sample</t>
    <phoneticPr fontId="0" type="noConversion"/>
  </si>
  <si>
    <t xml:space="preserve">Sample (103-105 deg C)  </t>
    <phoneticPr fontId="0" type="noConversion"/>
  </si>
  <si>
    <t>GRAD CYL</t>
    <phoneticPr fontId="0" type="noConversion"/>
  </si>
  <si>
    <t>Sample ID</t>
    <phoneticPr fontId="0" type="noConversion"/>
  </si>
  <si>
    <t>Beaker #</t>
    <phoneticPr fontId="0" type="noConversion"/>
  </si>
  <si>
    <t>Diff</t>
    <phoneticPr fontId="0" type="noConversion"/>
  </si>
  <si>
    <t>weight 1</t>
  </si>
  <si>
    <t>weight 2</t>
  </si>
  <si>
    <t xml:space="preserve">AVG wt </t>
  </si>
  <si>
    <t>weight  2</t>
  </si>
  <si>
    <t>4 phi</t>
  </si>
  <si>
    <t>8phi</t>
  </si>
  <si>
    <t>%clay</t>
  </si>
  <si>
    <t>%silt</t>
  </si>
  <si>
    <t>g</t>
  </si>
  <si>
    <t>%sand (850)</t>
  </si>
  <si>
    <t>%sand (63)</t>
  </si>
  <si>
    <t>sand (850)</t>
  </si>
  <si>
    <t>sand (63)</t>
  </si>
  <si>
    <t>850 or 63</t>
  </si>
  <si>
    <t>4_4932_0-1</t>
  </si>
  <si>
    <t>8_4932_0-1</t>
  </si>
  <si>
    <t>4_4932_1-2</t>
  </si>
  <si>
    <t>4_4932_2-3</t>
  </si>
  <si>
    <t>8_4932_2-3</t>
  </si>
  <si>
    <t>8_4932_1-2</t>
  </si>
  <si>
    <t>4_4932_3-4</t>
  </si>
  <si>
    <t>8_4932_3-4</t>
  </si>
  <si>
    <t>4_4932_4-5</t>
  </si>
  <si>
    <t>8_4932_4-5</t>
  </si>
  <si>
    <t>4_4932_5-6</t>
  </si>
  <si>
    <t>8_4932_5-6</t>
  </si>
  <si>
    <t>4_4932_6-7</t>
  </si>
  <si>
    <t>8_4932_6-7</t>
  </si>
  <si>
    <t>4_4932_7-8</t>
  </si>
  <si>
    <t>8_4932_7-8</t>
  </si>
  <si>
    <t>4_4932_8-9</t>
  </si>
  <si>
    <t>8_4932_8-9</t>
  </si>
  <si>
    <t>4_4932_9-10</t>
  </si>
  <si>
    <t>8_4932_9-10</t>
  </si>
  <si>
    <t>4_4932_10-12</t>
  </si>
  <si>
    <t>8_4932_10-12</t>
  </si>
  <si>
    <t>4932_0-1</t>
  </si>
  <si>
    <t>4932_1-2</t>
  </si>
  <si>
    <t>4932_2-3</t>
  </si>
  <si>
    <t>4932_3-4</t>
  </si>
  <si>
    <t>4932_4-5</t>
  </si>
  <si>
    <t>4932_5-6</t>
  </si>
  <si>
    <t>4932_6-7</t>
  </si>
  <si>
    <t>4932_7-8</t>
  </si>
  <si>
    <t>4932_8-9</t>
  </si>
  <si>
    <t>4932_9-10</t>
  </si>
  <si>
    <t>4932_10-12</t>
  </si>
  <si>
    <t>135 **Label burned off in muffle**</t>
  </si>
  <si>
    <t>139**Label burned off in muffle**</t>
  </si>
  <si>
    <t>132**some smp spilled while bagging**</t>
  </si>
  <si>
    <t>Sand Weight (From YR110701_gsa_SANDONLY_revised.xlsx</t>
  </si>
  <si>
    <t>TDS</t>
  </si>
  <si>
    <t>TDFS</t>
  </si>
  <si>
    <t>TDS (g)</t>
  </si>
  <si>
    <r>
      <t>(mw-0.0103)</t>
    </r>
    <r>
      <rPr>
        <b/>
        <sz val="10"/>
        <rFont val="Verdana"/>
        <family val="2"/>
      </rPr>
      <t>*50</t>
    </r>
  </si>
  <si>
    <t xml:space="preserve">Sample (103-105 deg C)  </t>
    <phoneticPr fontId="0" type="noConversion"/>
  </si>
  <si>
    <t>GRAD CYL</t>
    <phoneticPr fontId="0" type="noConversion"/>
  </si>
  <si>
    <t>Sample ID</t>
    <phoneticPr fontId="0" type="noConversion"/>
  </si>
  <si>
    <t>Diff</t>
    <phoneticPr fontId="0" type="noConversion"/>
  </si>
  <si>
    <t>Sand Weight</t>
  </si>
  <si>
    <t>Distrubed (no pellets)</t>
  </si>
  <si>
    <t xml:space="preserve">TOTAL DRY SOLIDS </t>
  </si>
  <si>
    <t>PERCENT OF TOTAL  DRY  SOLIDS</t>
  </si>
  <si>
    <t>Total Mud</t>
  </si>
  <si>
    <t>Total Sand (63)</t>
  </si>
  <si>
    <t>Total (TDS)</t>
  </si>
  <si>
    <t>% Mud</t>
  </si>
  <si>
    <t xml:space="preserve">TOTAL FIXED DRY SOLIDS </t>
  </si>
  <si>
    <t>PERCENT OF TOTAL FIXED  DRY  SOLIDS</t>
  </si>
  <si>
    <t>Total (TDFS)</t>
  </si>
  <si>
    <t>%TDFS</t>
  </si>
  <si>
    <t>PERCENT OF TOTAL VOLATILE  DRY  SOLIDS</t>
  </si>
  <si>
    <t>Total (TDVS)</t>
  </si>
  <si>
    <t>%TVFS</t>
  </si>
  <si>
    <t>Too small to detect, Assume 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</si>
</sst>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4" x14ac:knownFonts="1">
    <font>
      <sz val="11"/>
      <color theme="1"/>
      <name val="Calibri"/>
      <family val="2"/>
      <scheme val="minor"/>
    </font>
    <font>
      <b/>
      <sz val="11"/>
      <color theme="1"/>
      <name val="Calibri"/>
      <family val="2"/>
      <scheme val="minor"/>
    </font>
    <font>
      <sz val="10"/>
      <name val="Verdana"/>
      <family val="2"/>
    </font>
    <font>
      <b/>
      <sz val="10"/>
      <name val="Verdana"/>
      <family val="2"/>
    </font>
    <font>
      <b/>
      <sz val="10"/>
      <name val="Verdana"/>
      <family val="2"/>
    </font>
    <font>
      <b/>
      <u/>
      <sz val="11"/>
      <color indexed="8"/>
      <name val="Calibri"/>
      <family val="2"/>
    </font>
    <font>
      <b/>
      <sz val="11"/>
      <color indexed="8"/>
      <name val="Calibri"/>
      <family val="2"/>
    </font>
    <font>
      <u/>
      <sz val="11"/>
      <color theme="10"/>
      <name val="Calibri"/>
      <family val="2"/>
      <scheme val="minor"/>
    </font>
    <font>
      <u/>
      <sz val="11"/>
      <color theme="11"/>
      <name val="Calibri"/>
      <family val="2"/>
      <scheme val="minor"/>
    </font>
    <font>
      <b/>
      <sz val="11"/>
      <color theme="1"/>
      <name val="Verdana"/>
    </font>
    <font>
      <b/>
      <sz val="14"/>
      <color theme="1"/>
      <name val="Calibri"/>
      <scheme val="minor"/>
    </font>
    <font>
      <b/>
      <sz val="12"/>
      <name val="Verdana"/>
    </font>
    <font>
      <b/>
      <sz val="10"/>
      <color rgb="FF000000"/>
      <name val="Verdana"/>
    </font>
    <font>
      <sz val="11"/>
      <color rgb="FFFF0000"/>
      <name val="Calibri"/>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8">
    <border>
      <left/>
      <right/>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rgb="FF000000"/>
      </right>
      <top/>
      <bottom/>
      <diagonal/>
    </border>
    <border>
      <left style="thin">
        <color rgb="FF000000"/>
      </left>
      <right/>
      <top/>
      <bottom/>
      <diagonal/>
    </border>
  </borders>
  <cellStyleXfs count="14">
    <xf numFmtId="0" fontId="0" fillId="0" borderId="0"/>
    <xf numFmtId="0" fontId="2"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80">
    <xf numFmtId="0" fontId="0" fillId="0" borderId="0" xfId="0"/>
    <xf numFmtId="0" fontId="2" fillId="0" borderId="0" xfId="1" applyBorder="1"/>
    <xf numFmtId="0" fontId="2" fillId="0" borderId="0" xfId="1" applyBorder="1" applyAlignment="1">
      <alignment horizontal="right"/>
    </xf>
    <xf numFmtId="0" fontId="5" fillId="0" borderId="0" xfId="1" applyFont="1" applyBorder="1" applyAlignment="1">
      <alignment horizontal="center"/>
    </xf>
    <xf numFmtId="0" fontId="5" fillId="0" borderId="0" xfId="1" applyFont="1" applyBorder="1"/>
    <xf numFmtId="164" fontId="5" fillId="0" borderId="0" xfId="1" applyNumberFormat="1" applyFont="1" applyBorder="1" applyAlignment="1">
      <alignment horizontal="center"/>
    </xf>
    <xf numFmtId="0" fontId="5" fillId="0" borderId="0" xfId="1" applyFont="1" applyBorder="1" applyAlignment="1">
      <alignment horizontal="right"/>
    </xf>
    <xf numFmtId="0" fontId="4" fillId="0" borderId="0" xfId="1" applyFont="1" applyBorder="1"/>
    <xf numFmtId="0" fontId="2" fillId="0" borderId="1" xfId="1" applyBorder="1"/>
    <xf numFmtId="164" fontId="5" fillId="0" borderId="1" xfId="1" applyNumberFormat="1" applyFont="1" applyBorder="1" applyAlignment="1">
      <alignment horizontal="center"/>
    </xf>
    <xf numFmtId="0" fontId="6" fillId="0" borderId="2" xfId="1" applyFont="1" applyBorder="1"/>
    <xf numFmtId="0" fontId="6" fillId="0" borderId="2" xfId="1" applyFont="1" applyBorder="1" applyAlignment="1">
      <alignment horizontal="center"/>
    </xf>
    <xf numFmtId="0" fontId="2" fillId="0" borderId="2" xfId="1" applyBorder="1"/>
    <xf numFmtId="0" fontId="3" fillId="0" borderId="2" xfId="1" applyFont="1" applyBorder="1"/>
    <xf numFmtId="164" fontId="3" fillId="0" borderId="0" xfId="1" applyNumberFormat="1" applyFont="1" applyBorder="1"/>
    <xf numFmtId="0" fontId="2" fillId="0" borderId="4" xfId="1" applyBorder="1"/>
    <xf numFmtId="0" fontId="6" fillId="0" borderId="5" xfId="1" applyFont="1" applyBorder="1" applyAlignment="1">
      <alignment horizontal="center"/>
    </xf>
    <xf numFmtId="0" fontId="6" fillId="0" borderId="4" xfId="1" applyFont="1" applyBorder="1" applyAlignment="1">
      <alignment horizontal="center"/>
    </xf>
    <xf numFmtId="0" fontId="6" fillId="0" borderId="3" xfId="1" applyFont="1" applyBorder="1" applyAlignment="1">
      <alignment horizontal="center"/>
    </xf>
    <xf numFmtId="0" fontId="3" fillId="0" borderId="3" xfId="1" applyFont="1" applyBorder="1"/>
    <xf numFmtId="0" fontId="0" fillId="0" borderId="1" xfId="0" applyBorder="1"/>
    <xf numFmtId="0" fontId="0" fillId="0" borderId="2" xfId="0" applyBorder="1"/>
    <xf numFmtId="0" fontId="0" fillId="0" borderId="0" xfId="0" applyBorder="1"/>
    <xf numFmtId="0" fontId="4" fillId="0" borderId="0" xfId="0" applyFont="1" applyBorder="1"/>
    <xf numFmtId="0" fontId="4" fillId="0" borderId="2" xfId="0" applyFont="1" applyBorder="1"/>
    <xf numFmtId="0" fontId="4" fillId="0" borderId="0" xfId="0" applyFont="1"/>
    <xf numFmtId="164" fontId="1" fillId="0" borderId="0" xfId="0" applyNumberFormat="1" applyFont="1"/>
    <xf numFmtId="0" fontId="4" fillId="0" borderId="1" xfId="0" applyFont="1" applyBorder="1"/>
    <xf numFmtId="0" fontId="3" fillId="0" borderId="0" xfId="0" applyFont="1" applyBorder="1"/>
    <xf numFmtId="0" fontId="0" fillId="0" borderId="0" xfId="0" applyFill="1" applyBorder="1"/>
    <xf numFmtId="164" fontId="0" fillId="0" borderId="1" xfId="0" applyNumberFormat="1" applyBorder="1"/>
    <xf numFmtId="164" fontId="0" fillId="0" borderId="0" xfId="0" applyNumberFormat="1"/>
    <xf numFmtId="164" fontId="0" fillId="0" borderId="2" xfId="0" applyNumberFormat="1" applyBorder="1"/>
    <xf numFmtId="164" fontId="0" fillId="0" borderId="0" xfId="0" applyNumberFormat="1" applyFill="1" applyBorder="1"/>
    <xf numFmtId="0" fontId="0" fillId="2" borderId="0" xfId="0" applyFill="1"/>
    <xf numFmtId="164" fontId="0" fillId="3" borderId="1" xfId="0" applyNumberFormat="1" applyFill="1" applyBorder="1"/>
    <xf numFmtId="164" fontId="0" fillId="3" borderId="0" xfId="0" applyNumberFormat="1" applyFill="1"/>
    <xf numFmtId="164" fontId="0" fillId="3" borderId="2" xfId="0" applyNumberFormat="1" applyFill="1" applyBorder="1"/>
    <xf numFmtId="164" fontId="0" fillId="0" borderId="0" xfId="0" applyNumberFormat="1" applyFill="1"/>
    <xf numFmtId="0" fontId="3" fillId="0" borderId="0" xfId="0" applyFont="1"/>
    <xf numFmtId="0" fontId="5" fillId="0" borderId="0" xfId="1" applyFont="1" applyBorder="1" applyAlignment="1">
      <alignment horizontal="center"/>
    </xf>
    <xf numFmtId="0" fontId="5" fillId="0" borderId="2" xfId="1" applyFont="1" applyBorder="1" applyAlignment="1">
      <alignment horizontal="center"/>
    </xf>
    <xf numFmtId="0" fontId="4" fillId="0" borderId="0" xfId="1" applyFont="1" applyBorder="1" applyAlignment="1">
      <alignment horizontal="center"/>
    </xf>
    <xf numFmtId="0" fontId="4" fillId="0" borderId="2" xfId="1" applyFont="1" applyBorder="1" applyAlignment="1">
      <alignment horizontal="center"/>
    </xf>
    <xf numFmtId="0" fontId="4" fillId="0" borderId="1" xfId="1" applyFont="1" applyBorder="1" applyAlignment="1">
      <alignment horizontal="center"/>
    </xf>
    <xf numFmtId="0" fontId="5" fillId="0" borderId="1" xfId="1" applyFont="1" applyFill="1" applyBorder="1" applyAlignment="1">
      <alignment horizontal="center"/>
    </xf>
    <xf numFmtId="0" fontId="2" fillId="0" borderId="0" xfId="1" applyBorder="1" applyAlignment="1"/>
    <xf numFmtId="0" fontId="5" fillId="0" borderId="1" xfId="1" applyFont="1" applyBorder="1" applyAlignment="1">
      <alignment horizontal="center"/>
    </xf>
    <xf numFmtId="0" fontId="4" fillId="0" borderId="0" xfId="0" applyFont="1" applyBorder="1" applyAlignment="1">
      <alignment horizontal="center"/>
    </xf>
    <xf numFmtId="0" fontId="4" fillId="0" borderId="2" xfId="0" applyFont="1" applyBorder="1" applyAlignment="1">
      <alignment horizontal="center"/>
    </xf>
    <xf numFmtId="164" fontId="3" fillId="0" borderId="4" xfId="1" applyNumberFormat="1" applyFont="1" applyBorder="1"/>
    <xf numFmtId="0" fontId="1" fillId="0" borderId="0" xfId="0" applyFont="1"/>
    <xf numFmtId="0" fontId="3" fillId="0" borderId="1" xfId="0" applyFont="1" applyBorder="1"/>
    <xf numFmtId="0" fontId="3" fillId="0" borderId="2" xfId="0" applyFont="1" applyBorder="1"/>
    <xf numFmtId="0" fontId="3" fillId="0" borderId="0" xfId="0" applyFont="1" applyBorder="1" applyAlignment="1">
      <alignment horizontal="center"/>
    </xf>
    <xf numFmtId="0" fontId="3" fillId="0" borderId="2" xfId="0" applyFont="1" applyBorder="1" applyAlignment="1">
      <alignment horizontal="center"/>
    </xf>
    <xf numFmtId="0" fontId="9" fillId="0" borderId="2" xfId="0" applyFont="1" applyBorder="1"/>
    <xf numFmtId="0" fontId="9" fillId="0" borderId="0" xfId="0" applyFont="1" applyBorder="1"/>
    <xf numFmtId="0" fontId="9" fillId="0" borderId="0" xfId="0" applyFont="1"/>
    <xf numFmtId="0" fontId="9" fillId="0" borderId="1" xfId="0" applyFont="1" applyBorder="1" applyAlignment="1">
      <alignment horizontal="center"/>
    </xf>
    <xf numFmtId="0" fontId="9" fillId="0" borderId="0" xfId="0" applyFont="1" applyBorder="1" applyAlignment="1">
      <alignment horizontal="center"/>
    </xf>
    <xf numFmtId="0" fontId="9" fillId="0" borderId="2" xfId="0" applyFont="1" applyBorder="1" applyAlignment="1">
      <alignment horizontal="center"/>
    </xf>
    <xf numFmtId="0" fontId="10" fillId="0" borderId="0" xfId="0" applyFont="1" applyBorder="1"/>
    <xf numFmtId="0" fontId="11" fillId="0" borderId="1" xfId="0" applyFont="1" applyBorder="1" applyAlignment="1">
      <alignment horizontal="center"/>
    </xf>
    <xf numFmtId="0" fontId="11" fillId="0" borderId="0" xfId="0" applyFont="1" applyBorder="1" applyAlignment="1">
      <alignment horizontal="center"/>
    </xf>
    <xf numFmtId="0" fontId="11" fillId="0" borderId="2" xfId="0" applyFont="1" applyBorder="1" applyAlignment="1">
      <alignment horizontal="center"/>
    </xf>
    <xf numFmtId="0" fontId="3" fillId="0" borderId="1" xfId="0" applyFont="1" applyBorder="1" applyAlignment="1">
      <alignment horizontal="center"/>
    </xf>
    <xf numFmtId="0" fontId="3" fillId="0" borderId="0" xfId="0" applyFont="1" applyBorder="1" applyAlignment="1">
      <alignment horizontal="center"/>
    </xf>
    <xf numFmtId="0" fontId="3" fillId="0" borderId="0" xfId="0" applyFont="1" applyFill="1" applyBorder="1"/>
    <xf numFmtId="0" fontId="3" fillId="0" borderId="2" xfId="0" applyFont="1" applyFill="1" applyBorder="1"/>
    <xf numFmtId="0" fontId="12" fillId="0" borderId="0" xfId="0" applyFont="1" applyBorder="1"/>
    <xf numFmtId="0" fontId="12" fillId="0" borderId="1" xfId="0" applyFont="1" applyBorder="1"/>
    <xf numFmtId="0" fontId="12" fillId="0" borderId="0" xfId="0" applyFont="1"/>
    <xf numFmtId="0" fontId="12" fillId="0" borderId="1" xfId="0" applyFont="1" applyBorder="1" applyAlignment="1">
      <alignment horizontal="center"/>
    </xf>
    <xf numFmtId="0" fontId="12" fillId="0" borderId="0" xfId="0" applyFont="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13" fillId="0" borderId="1" xfId="0" applyFont="1" applyBorder="1"/>
    <xf numFmtId="0" fontId="13" fillId="0" borderId="1" xfId="0" applyFont="1" applyBorder="1" applyAlignment="1">
      <alignment horizontal="center"/>
    </xf>
    <xf numFmtId="0" fontId="13" fillId="0" borderId="0" xfId="0" applyFont="1" applyBorder="1" applyAlignment="1">
      <alignment horizontal="center"/>
    </xf>
  </cellXfs>
  <cellStyles count="1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0</xdr:col>
      <xdr:colOff>28575</xdr:colOff>
      <xdr:row>25</xdr:row>
      <xdr:rowOff>66675</xdr:rowOff>
    </xdr:from>
    <xdr:to>
      <xdr:col>8</xdr:col>
      <xdr:colOff>114300</xdr:colOff>
      <xdr:row>32</xdr:row>
      <xdr:rowOff>114300</xdr:rowOff>
    </xdr:to>
    <xdr:sp macro="" textlink="">
      <xdr:nvSpPr>
        <xdr:cNvPr id="2" name="TextBox 1"/>
        <xdr:cNvSpPr txBox="1"/>
      </xdr:nvSpPr>
      <xdr:spPr>
        <a:xfrm>
          <a:off x="28575" y="4829175"/>
          <a:ext cx="8362950" cy="138112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NOTE:</a:t>
          </a:r>
        </a:p>
        <a:p>
          <a:r>
            <a:rPr lang="en-US" sz="1100"/>
            <a:t>The</a:t>
          </a:r>
          <a:r>
            <a:rPr lang="en-US" sz="1100" baseline="0"/>
            <a:t> analytical balance broke  in between weighing samples. Any cells highlighted in green display weights that were taken on our analytical balance. All cells that are not highlighted display weights that were taken on Steve Kuehl's OHAUS Adventurer Pro analytical balance in the lab downstairs.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26</xdr:row>
      <xdr:rowOff>0</xdr:rowOff>
    </xdr:from>
    <xdr:to>
      <xdr:col>11</xdr:col>
      <xdr:colOff>390525</xdr:colOff>
      <xdr:row>33</xdr:row>
      <xdr:rowOff>47625</xdr:rowOff>
    </xdr:to>
    <xdr:sp macro="" textlink="">
      <xdr:nvSpPr>
        <xdr:cNvPr id="2" name="TextBox 1"/>
        <xdr:cNvSpPr txBox="1"/>
      </xdr:nvSpPr>
      <xdr:spPr>
        <a:xfrm>
          <a:off x="673100" y="4622800"/>
          <a:ext cx="9712325" cy="129222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NOTE:</a:t>
          </a:r>
        </a:p>
        <a:p>
          <a:r>
            <a:rPr lang="en-US" sz="1100"/>
            <a:t>The</a:t>
          </a:r>
          <a:r>
            <a:rPr lang="en-US" sz="1100" baseline="0"/>
            <a:t> analytical balance broke  in between weighing samples. Any cells highlighted in green display weights that were taken on our analytical balance. All cells that are not highlighted display weights that were taken on Steve Kuehl's OHAUS Adventurer Pro analytical balance in the lab downstairs.</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6"/>
  <sheetViews>
    <sheetView topLeftCell="B1" workbookViewId="0">
      <selection activeCell="B5" sqref="B5:B25"/>
    </sheetView>
  </sheetViews>
  <sheetFormatPr baseColWidth="10" defaultColWidth="8.83203125" defaultRowHeight="14" x14ac:dyDescent="0"/>
  <cols>
    <col min="1" max="1" width="11.5" bestFit="1" customWidth="1"/>
    <col min="2" max="2" width="12" bestFit="1" customWidth="1"/>
    <col min="3" max="3" width="9.1640625" customWidth="1"/>
    <col min="4" max="4" width="14.1640625" hidden="1" customWidth="1"/>
    <col min="5" max="5" width="9.1640625" hidden="1" customWidth="1"/>
    <col min="6" max="6" width="9.1640625" style="20" hidden="1" customWidth="1"/>
    <col min="7" max="8" width="9.1640625" hidden="1" customWidth="1"/>
    <col min="9" max="9" width="9.1640625" style="21" hidden="1" customWidth="1"/>
    <col min="10" max="12" width="9.1640625" hidden="1" customWidth="1"/>
    <col min="13" max="13" width="9.1640625" style="21" hidden="1" customWidth="1"/>
    <col min="14" max="15" width="11.83203125" hidden="1" customWidth="1"/>
    <col min="16" max="16" width="9.1640625" hidden="1" customWidth="1"/>
    <col min="17" max="17" width="9.1640625" style="21" hidden="1" customWidth="1"/>
    <col min="18" max="18" width="21.6640625" customWidth="1"/>
    <col min="19" max="19" width="8.83203125" style="21"/>
  </cols>
  <sheetData>
    <row r="1" spans="1:39">
      <c r="A1" s="1"/>
      <c r="B1" s="1"/>
      <c r="C1" s="1"/>
      <c r="D1" s="2"/>
      <c r="E1" s="1"/>
      <c r="F1" s="8"/>
      <c r="G1" s="1"/>
      <c r="H1" s="1"/>
      <c r="I1" s="12"/>
      <c r="J1" s="44" t="s">
        <v>0</v>
      </c>
      <c r="K1" s="42"/>
      <c r="L1" s="42"/>
      <c r="M1" s="43"/>
      <c r="N1" s="42" t="s">
        <v>1</v>
      </c>
      <c r="O1" s="42"/>
      <c r="P1" s="42"/>
      <c r="Q1" s="43"/>
      <c r="R1" s="14" t="s">
        <v>77</v>
      </c>
      <c r="S1" s="13" t="s">
        <v>76</v>
      </c>
    </row>
    <row r="2" spans="1:39">
      <c r="A2" s="7" t="s">
        <v>2</v>
      </c>
      <c r="B2" s="3" t="s">
        <v>3</v>
      </c>
      <c r="C2" s="3" t="s">
        <v>4</v>
      </c>
      <c r="D2" s="3" t="s">
        <v>5</v>
      </c>
      <c r="E2" s="3" t="s">
        <v>6</v>
      </c>
      <c r="F2" s="45" t="s">
        <v>7</v>
      </c>
      <c r="G2" s="46"/>
      <c r="H2" s="46"/>
      <c r="I2" s="46"/>
      <c r="J2" s="47" t="s">
        <v>8</v>
      </c>
      <c r="K2" s="40"/>
      <c r="L2" s="40"/>
      <c r="M2" s="41"/>
      <c r="N2" s="40" t="s">
        <v>8</v>
      </c>
      <c r="O2" s="40"/>
      <c r="P2" s="40"/>
      <c r="Q2" s="41"/>
      <c r="R2" s="14" t="s">
        <v>9</v>
      </c>
      <c r="S2" s="13" t="s">
        <v>32</v>
      </c>
    </row>
    <row r="3" spans="1:39">
      <c r="A3" s="1"/>
      <c r="B3" s="4"/>
      <c r="C3" s="3"/>
      <c r="D3" s="6"/>
      <c r="E3" s="3"/>
      <c r="F3" s="9" t="s">
        <v>10</v>
      </c>
      <c r="G3" s="5" t="s">
        <v>11</v>
      </c>
      <c r="H3" s="5" t="s">
        <v>15</v>
      </c>
      <c r="I3" s="10" t="s">
        <v>12</v>
      </c>
      <c r="J3" s="5" t="s">
        <v>10</v>
      </c>
      <c r="K3" s="5" t="s">
        <v>11</v>
      </c>
      <c r="L3" s="5" t="s">
        <v>13</v>
      </c>
      <c r="M3" s="10" t="s">
        <v>12</v>
      </c>
      <c r="N3" s="5" t="s">
        <v>14</v>
      </c>
      <c r="O3" s="5" t="s">
        <v>14</v>
      </c>
      <c r="P3" s="5" t="s">
        <v>15</v>
      </c>
      <c r="Q3" s="11" t="s">
        <v>12</v>
      </c>
      <c r="R3" s="14" t="s">
        <v>16</v>
      </c>
      <c r="S3" s="13"/>
    </row>
    <row r="4" spans="1:39">
      <c r="A4" s="15"/>
      <c r="B4" s="15"/>
      <c r="C4" s="15"/>
      <c r="D4" s="15"/>
      <c r="E4" s="15"/>
      <c r="F4" s="16" t="s">
        <v>17</v>
      </c>
      <c r="G4" s="17" t="s">
        <v>17</v>
      </c>
      <c r="H4" s="17" t="s">
        <v>17</v>
      </c>
      <c r="I4" s="18" t="s">
        <v>17</v>
      </c>
      <c r="J4" s="17" t="s">
        <v>17</v>
      </c>
      <c r="K4" s="17" t="s">
        <v>17</v>
      </c>
      <c r="L4" s="17" t="s">
        <v>17</v>
      </c>
      <c r="M4" s="18" t="s">
        <v>17</v>
      </c>
      <c r="N4" s="17" t="s">
        <v>17</v>
      </c>
      <c r="O4" s="17" t="s">
        <v>17</v>
      </c>
      <c r="P4" s="17" t="s">
        <v>17</v>
      </c>
      <c r="Q4" s="18" t="s">
        <v>17</v>
      </c>
      <c r="R4" s="50" t="s">
        <v>78</v>
      </c>
      <c r="S4" s="19"/>
    </row>
    <row r="5" spans="1:39">
      <c r="A5">
        <v>1</v>
      </c>
      <c r="B5" t="s">
        <v>60</v>
      </c>
      <c r="C5">
        <v>4</v>
      </c>
      <c r="D5" t="s">
        <v>38</v>
      </c>
      <c r="E5">
        <v>20</v>
      </c>
      <c r="F5" s="30">
        <v>0.99850000000000005</v>
      </c>
      <c r="G5" s="31">
        <v>0.99839999999999995</v>
      </c>
      <c r="H5" s="31">
        <f>F5-G5</f>
        <v>1.0000000000010001E-4</v>
      </c>
      <c r="I5" s="32">
        <f>AVERAGE(F5,G5)</f>
        <v>0.99845000000000006</v>
      </c>
      <c r="J5" s="31">
        <v>1.0942000000000001</v>
      </c>
      <c r="K5" s="33">
        <v>1.0939000000000001</v>
      </c>
      <c r="L5" s="31">
        <f>J5-K5</f>
        <v>2.9999999999996696E-4</v>
      </c>
      <c r="M5" s="32">
        <f>(J5+K5)/2</f>
        <v>1.0940500000000002</v>
      </c>
      <c r="N5" s="31">
        <v>1.0855999999999999</v>
      </c>
      <c r="O5" s="31">
        <v>1.0857000000000001</v>
      </c>
      <c r="P5" s="31">
        <f>N5-O5</f>
        <v>-1.0000000000021103E-4</v>
      </c>
      <c r="Q5" s="32">
        <f>(N5+O5)/2</f>
        <v>1.08565</v>
      </c>
      <c r="R5" s="31">
        <f>((M5-I5)-0.0103)*50</f>
        <v>4.2650000000000059</v>
      </c>
      <c r="S5" s="32">
        <f>((Q5-I5)-0.0103)*50</f>
        <v>3.8449999999999971</v>
      </c>
      <c r="T5" s="31"/>
      <c r="U5" s="31"/>
      <c r="V5" s="31"/>
      <c r="W5" s="31"/>
      <c r="X5" s="31"/>
      <c r="Y5" s="31"/>
      <c r="Z5" s="31"/>
      <c r="AA5" s="31"/>
      <c r="AB5" s="31"/>
      <c r="AC5" s="31"/>
      <c r="AD5" s="31"/>
      <c r="AE5" s="31"/>
      <c r="AF5" s="31"/>
      <c r="AG5" s="31"/>
      <c r="AH5" s="31"/>
      <c r="AI5" s="31"/>
      <c r="AJ5" s="31"/>
      <c r="AK5" s="31"/>
      <c r="AL5" s="31"/>
      <c r="AM5" s="31"/>
    </row>
    <row r="6" spans="1:39">
      <c r="C6">
        <v>8</v>
      </c>
      <c r="D6" t="s">
        <v>39</v>
      </c>
      <c r="E6">
        <v>20</v>
      </c>
      <c r="F6" s="30">
        <v>1.0335000000000001</v>
      </c>
      <c r="G6" s="31">
        <v>1.0338000000000001</v>
      </c>
      <c r="H6" s="31">
        <f t="shared" ref="H6:H26" si="0">F6-G6</f>
        <v>-2.9999999999996696E-4</v>
      </c>
      <c r="I6" s="32">
        <f t="shared" ref="I6:I26" si="1">AVERAGE(F6,G6)</f>
        <v>1.0336500000000002</v>
      </c>
      <c r="J6" s="31">
        <v>1.0874999999999999</v>
      </c>
      <c r="K6" s="31">
        <v>1.0871999999999999</v>
      </c>
      <c r="L6" s="31">
        <f t="shared" ref="L6:L26" si="2">J6-K6</f>
        <v>2.9999999999996696E-4</v>
      </c>
      <c r="M6" s="32">
        <f t="shared" ref="M6:M26" si="3">(J6+K6)/2</f>
        <v>1.0873499999999998</v>
      </c>
      <c r="N6" s="31">
        <v>1.0811999999999999</v>
      </c>
      <c r="O6" s="31">
        <v>1.0814999999999999</v>
      </c>
      <c r="P6" s="31">
        <f t="shared" ref="P6:P26" si="4">N6-O6</f>
        <v>-2.9999999999996696E-4</v>
      </c>
      <c r="Q6" s="32">
        <f t="shared" ref="Q6:Q26" si="5">(N6+O6)/2</f>
        <v>1.08135</v>
      </c>
      <c r="R6" s="31">
        <f t="shared" ref="R6:R26" si="6">((M6-I6)-0.0103)*50</f>
        <v>2.1699999999999817</v>
      </c>
      <c r="S6" s="32">
        <f t="shared" ref="S6:S26" si="7">((Q6-I6)-0.0103)*50</f>
        <v>1.8699999999999926</v>
      </c>
      <c r="T6" s="31"/>
      <c r="U6" s="31"/>
      <c r="V6" s="31"/>
      <c r="W6" s="31"/>
      <c r="X6" s="31"/>
      <c r="Y6" s="31"/>
      <c r="Z6" s="31"/>
      <c r="AA6" s="31"/>
      <c r="AB6" s="31"/>
      <c r="AC6" s="31"/>
      <c r="AD6" s="31"/>
      <c r="AE6" s="31"/>
      <c r="AF6" s="31"/>
      <c r="AG6" s="31"/>
      <c r="AH6" s="31"/>
      <c r="AI6" s="31"/>
      <c r="AJ6" s="31"/>
      <c r="AK6" s="31"/>
      <c r="AL6" s="31"/>
      <c r="AM6" s="31"/>
    </row>
    <row r="7" spans="1:39">
      <c r="A7">
        <v>2</v>
      </c>
      <c r="B7" t="s">
        <v>61</v>
      </c>
      <c r="C7">
        <v>4</v>
      </c>
      <c r="D7" t="s">
        <v>40</v>
      </c>
      <c r="E7">
        <v>20</v>
      </c>
      <c r="F7" s="30">
        <v>0.98440000000000005</v>
      </c>
      <c r="G7" s="31">
        <v>0.98440000000000005</v>
      </c>
      <c r="H7" s="31">
        <f t="shared" si="0"/>
        <v>0</v>
      </c>
      <c r="I7" s="32">
        <f t="shared" si="1"/>
        <v>0.98440000000000005</v>
      </c>
      <c r="J7" s="31">
        <v>1.0848</v>
      </c>
      <c r="K7" s="31">
        <v>1.0845</v>
      </c>
      <c r="L7" s="31">
        <f t="shared" si="2"/>
        <v>2.9999999999996696E-4</v>
      </c>
      <c r="M7" s="32">
        <f t="shared" si="3"/>
        <v>1.0846499999999999</v>
      </c>
      <c r="N7" s="31">
        <v>1.0755999999999999</v>
      </c>
      <c r="O7" s="31">
        <v>1.0751999999999999</v>
      </c>
      <c r="P7" s="31">
        <f t="shared" si="4"/>
        <v>3.9999999999995595E-4</v>
      </c>
      <c r="Q7" s="32">
        <f t="shared" si="5"/>
        <v>1.0753999999999999</v>
      </c>
      <c r="R7" s="31">
        <f t="shared" si="6"/>
        <v>4.4974999999999916</v>
      </c>
      <c r="S7" s="32">
        <f t="shared" si="7"/>
        <v>4.034999999999993</v>
      </c>
      <c r="T7" s="31"/>
      <c r="U7" s="31"/>
      <c r="V7" s="31"/>
      <c r="W7" s="31"/>
      <c r="X7" s="31"/>
      <c r="Y7" s="31"/>
      <c r="Z7" s="31"/>
      <c r="AA7" s="31"/>
      <c r="AB7" s="31"/>
      <c r="AC7" s="31"/>
      <c r="AD7" s="31"/>
      <c r="AE7" s="31"/>
      <c r="AF7" s="31"/>
      <c r="AG7" s="31"/>
      <c r="AH7" s="31"/>
      <c r="AI7" s="31"/>
      <c r="AJ7" s="31"/>
      <c r="AK7" s="31"/>
      <c r="AL7" s="31"/>
      <c r="AM7" s="31"/>
    </row>
    <row r="8" spans="1:39">
      <c r="C8">
        <v>8</v>
      </c>
      <c r="D8" t="s">
        <v>43</v>
      </c>
      <c r="E8">
        <v>20</v>
      </c>
      <c r="F8" s="30">
        <v>0.95579999999999998</v>
      </c>
      <c r="G8" s="31">
        <v>0.95609999999999995</v>
      </c>
      <c r="H8" s="31">
        <f t="shared" si="0"/>
        <v>-2.9999999999996696E-4</v>
      </c>
      <c r="I8" s="32">
        <f t="shared" si="1"/>
        <v>0.95594999999999997</v>
      </c>
      <c r="J8" s="31">
        <v>1.012</v>
      </c>
      <c r="K8" s="31">
        <v>1.0118</v>
      </c>
      <c r="L8" s="31">
        <f t="shared" si="2"/>
        <v>1.9999999999997797E-4</v>
      </c>
      <c r="M8" s="32">
        <f t="shared" si="3"/>
        <v>1.0119</v>
      </c>
      <c r="N8" s="31">
        <v>1.0055000000000001</v>
      </c>
      <c r="O8" s="31">
        <v>1.0058</v>
      </c>
      <c r="P8" s="31">
        <f t="shared" si="4"/>
        <v>-2.9999999999996696E-4</v>
      </c>
      <c r="Q8" s="32">
        <f t="shared" si="5"/>
        <v>1.0056500000000002</v>
      </c>
      <c r="R8" s="31">
        <f t="shared" si="6"/>
        <v>2.2825000000000024</v>
      </c>
      <c r="S8" s="32">
        <f t="shared" si="7"/>
        <v>1.9700000000000093</v>
      </c>
      <c r="T8" s="31"/>
      <c r="U8" s="31"/>
      <c r="V8" s="31"/>
      <c r="W8" s="31"/>
      <c r="X8" s="31"/>
      <c r="Y8" s="31"/>
      <c r="Z8" s="31"/>
      <c r="AA8" s="31"/>
      <c r="AB8" s="31"/>
      <c r="AC8" s="31"/>
      <c r="AD8" s="31"/>
      <c r="AE8" s="31"/>
      <c r="AF8" s="31"/>
      <c r="AG8" s="31"/>
      <c r="AH8" s="31"/>
      <c r="AI8" s="31"/>
      <c r="AJ8" s="31"/>
      <c r="AK8" s="31"/>
      <c r="AL8" s="31"/>
      <c r="AM8" s="31"/>
    </row>
    <row r="9" spans="1:39">
      <c r="A9">
        <v>3</v>
      </c>
      <c r="B9" t="s">
        <v>62</v>
      </c>
      <c r="C9">
        <v>4</v>
      </c>
      <c r="D9" t="s">
        <v>41</v>
      </c>
      <c r="E9">
        <v>20</v>
      </c>
      <c r="F9" s="30">
        <v>1.0025999999999999</v>
      </c>
      <c r="G9" s="31">
        <v>1.0024</v>
      </c>
      <c r="H9" s="31">
        <f t="shared" si="0"/>
        <v>1.9999999999997797E-4</v>
      </c>
      <c r="I9" s="32">
        <f t="shared" si="1"/>
        <v>1.0024999999999999</v>
      </c>
      <c r="J9" s="31">
        <v>1.1145</v>
      </c>
      <c r="K9" s="31">
        <v>1.1145</v>
      </c>
      <c r="L9" s="31">
        <f t="shared" si="2"/>
        <v>0</v>
      </c>
      <c r="M9" s="32">
        <f t="shared" si="3"/>
        <v>1.1145</v>
      </c>
      <c r="N9" s="31">
        <v>1.1043000000000001</v>
      </c>
      <c r="O9" s="31">
        <v>1.1046</v>
      </c>
      <c r="P9" s="31">
        <f t="shared" si="4"/>
        <v>-2.9999999999996696E-4</v>
      </c>
      <c r="Q9" s="32">
        <f t="shared" si="5"/>
        <v>1.1044499999999999</v>
      </c>
      <c r="R9" s="31">
        <f t="shared" si="6"/>
        <v>5.0850000000000044</v>
      </c>
      <c r="S9" s="32">
        <f t="shared" si="7"/>
        <v>4.5824999999999987</v>
      </c>
      <c r="T9" s="31"/>
      <c r="U9" s="31"/>
      <c r="V9" s="31"/>
      <c r="W9" s="31"/>
      <c r="X9" s="31"/>
      <c r="Y9" s="31"/>
      <c r="Z9" s="31"/>
      <c r="AA9" s="31"/>
      <c r="AB9" s="31"/>
      <c r="AC9" s="31"/>
      <c r="AD9" s="31"/>
      <c r="AE9" s="31"/>
      <c r="AF9" s="31"/>
      <c r="AG9" s="31"/>
      <c r="AH9" s="31"/>
      <c r="AI9" s="31"/>
      <c r="AJ9" s="31"/>
      <c r="AK9" s="31"/>
      <c r="AL9" s="31"/>
      <c r="AM9" s="31"/>
    </row>
    <row r="10" spans="1:39">
      <c r="C10">
        <v>8</v>
      </c>
      <c r="D10" t="s">
        <v>42</v>
      </c>
      <c r="E10">
        <v>20</v>
      </c>
      <c r="F10" s="30">
        <v>1.0367</v>
      </c>
      <c r="G10" s="31">
        <v>1.0368999999999999</v>
      </c>
      <c r="H10" s="31">
        <f t="shared" si="0"/>
        <v>-1.9999999999997797E-4</v>
      </c>
      <c r="I10" s="32">
        <f t="shared" si="1"/>
        <v>1.0367999999999999</v>
      </c>
      <c r="J10" s="31">
        <v>1.1061000000000001</v>
      </c>
      <c r="K10" s="31">
        <v>1.1060000000000001</v>
      </c>
      <c r="L10" s="31">
        <f t="shared" si="2"/>
        <v>9.9999999999988987E-5</v>
      </c>
      <c r="M10" s="32">
        <f t="shared" si="3"/>
        <v>1.1060500000000002</v>
      </c>
      <c r="N10" s="31">
        <v>1.0969</v>
      </c>
      <c r="O10" s="31">
        <v>1.0973999999999999</v>
      </c>
      <c r="P10" s="31">
        <f t="shared" si="4"/>
        <v>-4.9999999999994493E-4</v>
      </c>
      <c r="Q10" s="32">
        <f t="shared" si="5"/>
        <v>1.0971500000000001</v>
      </c>
      <c r="R10" s="31">
        <f t="shared" si="6"/>
        <v>2.9475000000000127</v>
      </c>
      <c r="S10" s="32">
        <f t="shared" si="7"/>
        <v>2.5025000000000062</v>
      </c>
      <c r="T10" s="31"/>
      <c r="U10" s="31"/>
      <c r="V10" s="31"/>
      <c r="W10" s="31"/>
      <c r="X10" s="31"/>
      <c r="Y10" s="31"/>
      <c r="Z10" s="31"/>
      <c r="AA10" s="31"/>
      <c r="AB10" s="31"/>
      <c r="AC10" s="31"/>
      <c r="AD10" s="31"/>
      <c r="AE10" s="31"/>
      <c r="AF10" s="31"/>
      <c r="AG10" s="31"/>
      <c r="AH10" s="31"/>
      <c r="AI10" s="31"/>
      <c r="AJ10" s="31"/>
      <c r="AK10" s="31"/>
      <c r="AL10" s="31"/>
      <c r="AM10" s="31"/>
    </row>
    <row r="11" spans="1:39">
      <c r="A11">
        <v>4</v>
      </c>
      <c r="B11" t="s">
        <v>63</v>
      </c>
      <c r="C11">
        <v>4</v>
      </c>
      <c r="D11" t="s">
        <v>44</v>
      </c>
      <c r="E11">
        <v>20</v>
      </c>
      <c r="F11" s="30">
        <v>1.0358000000000001</v>
      </c>
      <c r="G11" s="31">
        <v>1.0357000000000001</v>
      </c>
      <c r="H11" s="31">
        <f t="shared" si="0"/>
        <v>9.9999999999988987E-5</v>
      </c>
      <c r="I11" s="32">
        <f t="shared" si="1"/>
        <v>1.0357500000000002</v>
      </c>
      <c r="J11" s="31">
        <v>1.1449</v>
      </c>
      <c r="K11" s="31">
        <v>1.1448</v>
      </c>
      <c r="L11" s="31">
        <f t="shared" si="2"/>
        <v>9.9999999999988987E-5</v>
      </c>
      <c r="M11" s="32">
        <f t="shared" si="3"/>
        <v>1.1448499999999999</v>
      </c>
      <c r="N11" s="31">
        <v>1.1354</v>
      </c>
      <c r="O11" s="31">
        <v>1.1353</v>
      </c>
      <c r="P11" s="31">
        <f t="shared" si="4"/>
        <v>9.9999999999988987E-5</v>
      </c>
      <c r="Q11" s="32">
        <f t="shared" si="5"/>
        <v>1.1353499999999999</v>
      </c>
      <c r="R11" s="31">
        <f t="shared" si="6"/>
        <v>4.9399999999999871</v>
      </c>
      <c r="S11" s="32">
        <f t="shared" si="7"/>
        <v>4.4649999999999839</v>
      </c>
      <c r="T11" s="31"/>
      <c r="U11" s="31"/>
      <c r="V11" s="31"/>
      <c r="W11" s="31"/>
      <c r="X11" s="31"/>
      <c r="Y11" s="31"/>
      <c r="Z11" s="31"/>
      <c r="AA11" s="31"/>
      <c r="AB11" s="31"/>
      <c r="AC11" s="31"/>
      <c r="AD11" s="31"/>
      <c r="AE11" s="31"/>
      <c r="AF11" s="31"/>
      <c r="AG11" s="31"/>
      <c r="AH11" s="31"/>
      <c r="AI11" s="31"/>
      <c r="AJ11" s="31"/>
      <c r="AK11" s="31"/>
      <c r="AL11" s="31"/>
      <c r="AM11" s="31"/>
    </row>
    <row r="12" spans="1:39">
      <c r="C12">
        <v>8</v>
      </c>
      <c r="D12" t="s">
        <v>45</v>
      </c>
      <c r="E12">
        <v>20</v>
      </c>
      <c r="F12" s="30">
        <v>1.0390999999999999</v>
      </c>
      <c r="G12" s="31">
        <v>1.0390999999999999</v>
      </c>
      <c r="H12" s="31">
        <f t="shared" si="0"/>
        <v>0</v>
      </c>
      <c r="I12" s="32">
        <f t="shared" si="1"/>
        <v>1.0390999999999999</v>
      </c>
      <c r="J12" s="31">
        <v>1.1011</v>
      </c>
      <c r="K12" s="31">
        <v>1.1009</v>
      </c>
      <c r="L12" s="31">
        <f t="shared" si="2"/>
        <v>1.9999999999997797E-4</v>
      </c>
      <c r="M12" s="32">
        <f t="shared" si="3"/>
        <v>1.101</v>
      </c>
      <c r="N12" s="31">
        <v>1.0933999999999999</v>
      </c>
      <c r="O12" s="31">
        <v>1.0933999999999999</v>
      </c>
      <c r="P12" s="31">
        <f t="shared" si="4"/>
        <v>0</v>
      </c>
      <c r="Q12" s="32">
        <f t="shared" si="5"/>
        <v>1.0933999999999999</v>
      </c>
      <c r="R12" s="31">
        <f t="shared" si="6"/>
        <v>2.5800000000000032</v>
      </c>
      <c r="S12" s="32">
        <f t="shared" si="7"/>
        <v>2.2000000000000006</v>
      </c>
      <c r="T12" s="31"/>
      <c r="U12" s="31"/>
      <c r="V12" s="31"/>
      <c r="W12" s="31"/>
      <c r="X12" s="31"/>
      <c r="Y12" s="31"/>
      <c r="Z12" s="31"/>
      <c r="AA12" s="31"/>
      <c r="AB12" s="31"/>
      <c r="AC12" s="31"/>
      <c r="AD12" s="31"/>
      <c r="AE12" s="31"/>
      <c r="AF12" s="31"/>
      <c r="AG12" s="31"/>
      <c r="AH12" s="31"/>
      <c r="AI12" s="31"/>
      <c r="AJ12" s="31"/>
      <c r="AK12" s="31"/>
      <c r="AL12" s="31"/>
      <c r="AM12" s="31"/>
    </row>
    <row r="13" spans="1:39">
      <c r="A13">
        <v>5</v>
      </c>
      <c r="B13" t="s">
        <v>64</v>
      </c>
      <c r="C13">
        <v>4</v>
      </c>
      <c r="D13" t="s">
        <v>46</v>
      </c>
      <c r="E13">
        <v>20</v>
      </c>
      <c r="F13" s="30">
        <v>1.0087999999999999</v>
      </c>
      <c r="G13" s="31">
        <v>1.0085</v>
      </c>
      <c r="H13" s="31">
        <f t="shared" si="0"/>
        <v>2.9999999999996696E-4</v>
      </c>
      <c r="I13" s="32">
        <f t="shared" si="1"/>
        <v>1.0086499999999998</v>
      </c>
      <c r="J13" s="31">
        <v>1.1065</v>
      </c>
      <c r="K13" s="31">
        <v>1.1064000000000001</v>
      </c>
      <c r="L13" s="31">
        <f t="shared" si="2"/>
        <v>9.9999999999988987E-5</v>
      </c>
      <c r="M13" s="32">
        <f t="shared" si="3"/>
        <v>1.1064500000000002</v>
      </c>
      <c r="N13" s="31">
        <v>1.0981000000000001</v>
      </c>
      <c r="O13" s="31">
        <v>1.0986</v>
      </c>
      <c r="P13" s="31">
        <f t="shared" si="4"/>
        <v>-4.9999999999994493E-4</v>
      </c>
      <c r="Q13" s="32">
        <f t="shared" si="5"/>
        <v>1.0983499999999999</v>
      </c>
      <c r="R13" s="31">
        <f t="shared" si="6"/>
        <v>4.375000000000016</v>
      </c>
      <c r="S13" s="32">
        <f t="shared" si="7"/>
        <v>3.9700000000000055</v>
      </c>
      <c r="T13" s="31"/>
      <c r="U13" s="31"/>
      <c r="V13" s="31"/>
      <c r="W13" s="31"/>
      <c r="X13" s="31"/>
      <c r="Y13" s="31"/>
      <c r="Z13" s="31"/>
      <c r="AA13" s="31"/>
      <c r="AB13" s="31"/>
      <c r="AC13" s="31"/>
      <c r="AD13" s="31"/>
      <c r="AE13" s="31"/>
      <c r="AF13" s="31"/>
      <c r="AG13" s="31"/>
      <c r="AH13" s="31"/>
      <c r="AI13" s="31"/>
      <c r="AJ13" s="31"/>
      <c r="AK13" s="31"/>
      <c r="AL13" s="31"/>
      <c r="AM13" s="31"/>
    </row>
    <row r="14" spans="1:39">
      <c r="C14">
        <v>8</v>
      </c>
      <c r="D14" t="s">
        <v>47</v>
      </c>
      <c r="E14">
        <v>20</v>
      </c>
      <c r="F14" s="30">
        <v>1.0047999999999999</v>
      </c>
      <c r="G14" s="31">
        <v>1.0046999999999999</v>
      </c>
      <c r="H14" s="31">
        <f t="shared" si="0"/>
        <v>9.9999999999988987E-5</v>
      </c>
      <c r="I14" s="32">
        <f t="shared" si="1"/>
        <v>1.00475</v>
      </c>
      <c r="J14" s="31">
        <v>1.0583</v>
      </c>
      <c r="K14" s="31">
        <v>1.0581</v>
      </c>
      <c r="L14" s="31">
        <f t="shared" si="2"/>
        <v>1.9999999999997797E-4</v>
      </c>
      <c r="M14" s="32">
        <f t="shared" si="3"/>
        <v>1.0582</v>
      </c>
      <c r="N14" s="31">
        <v>1.0515000000000001</v>
      </c>
      <c r="O14" s="31">
        <v>1.0519000000000001</v>
      </c>
      <c r="P14" s="31">
        <f t="shared" si="4"/>
        <v>-3.9999999999995595E-4</v>
      </c>
      <c r="Q14" s="32">
        <f t="shared" si="5"/>
        <v>1.0517000000000001</v>
      </c>
      <c r="R14" s="31">
        <f t="shared" si="6"/>
        <v>2.1574999999999998</v>
      </c>
      <c r="S14" s="32">
        <f t="shared" si="7"/>
        <v>1.8325000000000022</v>
      </c>
      <c r="T14" s="31"/>
      <c r="U14" s="31"/>
      <c r="V14" s="31"/>
      <c r="W14" s="31"/>
      <c r="X14" s="31"/>
      <c r="Y14" s="31"/>
      <c r="Z14" s="31"/>
      <c r="AA14" s="31"/>
      <c r="AB14" s="31"/>
      <c r="AC14" s="31"/>
      <c r="AD14" s="31"/>
      <c r="AE14" s="31"/>
      <c r="AF14" s="31"/>
      <c r="AG14" s="31"/>
      <c r="AH14" s="31"/>
      <c r="AI14" s="31"/>
      <c r="AJ14" s="31"/>
      <c r="AK14" s="31"/>
      <c r="AL14" s="31"/>
      <c r="AM14" s="31"/>
    </row>
    <row r="15" spans="1:39">
      <c r="A15">
        <v>6</v>
      </c>
      <c r="B15" t="s">
        <v>65</v>
      </c>
      <c r="C15">
        <v>4</v>
      </c>
      <c r="D15" t="s">
        <v>48</v>
      </c>
      <c r="E15">
        <v>20</v>
      </c>
      <c r="F15" s="30">
        <v>1.0505</v>
      </c>
      <c r="G15" s="31">
        <v>1.0508999999999999</v>
      </c>
      <c r="H15" s="31">
        <f t="shared" si="0"/>
        <v>-3.9999999999995595E-4</v>
      </c>
      <c r="I15" s="32">
        <f t="shared" si="1"/>
        <v>1.0507</v>
      </c>
      <c r="J15" s="31">
        <v>1.1436999999999999</v>
      </c>
      <c r="K15" s="31">
        <v>1.1432</v>
      </c>
      <c r="L15" s="31">
        <f t="shared" si="2"/>
        <v>4.9999999999994493E-4</v>
      </c>
      <c r="M15" s="32">
        <f t="shared" si="3"/>
        <v>1.1434500000000001</v>
      </c>
      <c r="N15" s="31">
        <v>1.1362000000000001</v>
      </c>
      <c r="O15" s="31">
        <v>1.1359999999999999</v>
      </c>
      <c r="P15" s="31">
        <f t="shared" si="4"/>
        <v>2.0000000000020002E-4</v>
      </c>
      <c r="Q15" s="32">
        <f t="shared" si="5"/>
        <v>1.1360999999999999</v>
      </c>
      <c r="R15" s="31">
        <f t="shared" si="6"/>
        <v>4.1225000000000049</v>
      </c>
      <c r="S15" s="32">
        <f t="shared" si="7"/>
        <v>3.7549999999999959</v>
      </c>
      <c r="T15" s="31"/>
      <c r="U15" s="31"/>
      <c r="V15" s="31"/>
      <c r="W15" s="31"/>
      <c r="X15" s="31"/>
      <c r="Y15" s="31"/>
      <c r="Z15" s="31"/>
      <c r="AA15" s="31"/>
      <c r="AB15" s="31"/>
      <c r="AC15" s="31"/>
      <c r="AD15" s="31"/>
      <c r="AE15" s="31"/>
      <c r="AF15" s="31"/>
      <c r="AG15" s="31"/>
      <c r="AH15" s="31"/>
      <c r="AI15" s="31"/>
      <c r="AJ15" s="31"/>
      <c r="AK15" s="31"/>
      <c r="AL15" s="31"/>
      <c r="AM15" s="31"/>
    </row>
    <row r="16" spans="1:39">
      <c r="C16">
        <v>8</v>
      </c>
      <c r="D16" t="s">
        <v>49</v>
      </c>
      <c r="E16">
        <v>20</v>
      </c>
      <c r="F16" s="30">
        <v>1.0015000000000001</v>
      </c>
      <c r="G16" s="31">
        <v>1.0018</v>
      </c>
      <c r="H16" s="31">
        <f t="shared" si="0"/>
        <v>-2.9999999999996696E-4</v>
      </c>
      <c r="I16" s="32">
        <f t="shared" si="1"/>
        <v>1.0016500000000002</v>
      </c>
      <c r="J16" s="31">
        <v>1.0577000000000001</v>
      </c>
      <c r="K16" s="31">
        <v>1.0572999999999999</v>
      </c>
      <c r="L16" s="31">
        <f t="shared" si="2"/>
        <v>4.0000000000017799E-4</v>
      </c>
      <c r="M16" s="32">
        <f t="shared" si="3"/>
        <v>1.0575000000000001</v>
      </c>
      <c r="N16" s="31">
        <v>1.0510999999999999</v>
      </c>
      <c r="O16" s="31">
        <v>1.0510999999999999</v>
      </c>
      <c r="P16" s="31">
        <f t="shared" si="4"/>
        <v>0</v>
      </c>
      <c r="Q16" s="32">
        <f t="shared" si="5"/>
        <v>1.0510999999999999</v>
      </c>
      <c r="R16" s="31">
        <f t="shared" si="6"/>
        <v>2.2774999999999976</v>
      </c>
      <c r="S16" s="32">
        <f t="shared" si="7"/>
        <v>1.9574999999999885</v>
      </c>
      <c r="T16" s="31"/>
      <c r="U16" s="31"/>
      <c r="V16" s="31"/>
      <c r="W16" s="31"/>
      <c r="X16" s="31"/>
      <c r="Y16" s="31"/>
      <c r="Z16" s="31"/>
      <c r="AA16" s="31"/>
      <c r="AB16" s="31"/>
      <c r="AC16" s="31"/>
      <c r="AD16" s="31"/>
      <c r="AE16" s="31"/>
      <c r="AF16" s="31"/>
      <c r="AG16" s="31"/>
      <c r="AH16" s="31"/>
      <c r="AI16" s="31"/>
      <c r="AJ16" s="31"/>
      <c r="AK16" s="31"/>
      <c r="AL16" s="31"/>
      <c r="AM16" s="31"/>
    </row>
    <row r="17" spans="1:39">
      <c r="A17">
        <v>7</v>
      </c>
      <c r="B17" t="s">
        <v>66</v>
      </c>
      <c r="C17">
        <v>4</v>
      </c>
      <c r="D17" t="s">
        <v>50</v>
      </c>
      <c r="E17">
        <v>20</v>
      </c>
      <c r="F17" s="30">
        <v>1.0055000000000001</v>
      </c>
      <c r="G17" s="31">
        <v>1.0059</v>
      </c>
      <c r="H17" s="31">
        <f t="shared" si="0"/>
        <v>-3.9999999999995595E-4</v>
      </c>
      <c r="I17" s="32">
        <f t="shared" si="1"/>
        <v>1.0057</v>
      </c>
      <c r="J17" s="31">
        <v>1.1021000000000001</v>
      </c>
      <c r="K17" s="31">
        <v>1.1019000000000001</v>
      </c>
      <c r="L17" s="31">
        <f t="shared" si="2"/>
        <v>1.9999999999997797E-4</v>
      </c>
      <c r="M17" s="32">
        <f t="shared" si="3"/>
        <v>1.1020000000000001</v>
      </c>
      <c r="N17" s="31">
        <v>1.0942000000000001</v>
      </c>
      <c r="O17" s="31">
        <v>1.0942000000000001</v>
      </c>
      <c r="P17" s="31">
        <f t="shared" si="4"/>
        <v>0</v>
      </c>
      <c r="Q17" s="32">
        <f t="shared" si="5"/>
        <v>1.0942000000000001</v>
      </c>
      <c r="R17" s="31">
        <f t="shared" si="6"/>
        <v>4.3000000000000025</v>
      </c>
      <c r="S17" s="32">
        <f t="shared" si="7"/>
        <v>3.910000000000001</v>
      </c>
      <c r="T17" s="31"/>
      <c r="U17" s="31"/>
      <c r="V17" s="31"/>
      <c r="W17" s="31"/>
      <c r="X17" s="31"/>
      <c r="Y17" s="31"/>
      <c r="Z17" s="31"/>
      <c r="AA17" s="31"/>
      <c r="AB17" s="31"/>
      <c r="AC17" s="31"/>
      <c r="AD17" s="31"/>
      <c r="AE17" s="31"/>
      <c r="AF17" s="31"/>
      <c r="AG17" s="31"/>
      <c r="AH17" s="31"/>
      <c r="AI17" s="31"/>
      <c r="AJ17" s="31"/>
      <c r="AK17" s="31"/>
      <c r="AL17" s="31"/>
      <c r="AM17" s="31"/>
    </row>
    <row r="18" spans="1:39">
      <c r="C18">
        <v>8</v>
      </c>
      <c r="D18" t="s">
        <v>51</v>
      </c>
      <c r="E18">
        <v>20</v>
      </c>
      <c r="F18" s="30">
        <v>1.0487</v>
      </c>
      <c r="G18" s="31">
        <v>1.0483</v>
      </c>
      <c r="H18" s="31">
        <f t="shared" si="0"/>
        <v>3.9999999999995595E-4</v>
      </c>
      <c r="I18" s="32">
        <f t="shared" si="1"/>
        <v>1.0485</v>
      </c>
      <c r="J18" s="31">
        <v>1.1036999999999999</v>
      </c>
      <c r="K18" s="31">
        <v>1.1032999999999999</v>
      </c>
      <c r="L18" s="31">
        <f t="shared" si="2"/>
        <v>3.9999999999995595E-4</v>
      </c>
      <c r="M18" s="32">
        <f t="shared" si="3"/>
        <v>1.1034999999999999</v>
      </c>
      <c r="N18" s="31">
        <v>1.0967</v>
      </c>
      <c r="O18" s="31">
        <v>1.0971</v>
      </c>
      <c r="P18" s="31">
        <f t="shared" si="4"/>
        <v>-3.9999999999995595E-4</v>
      </c>
      <c r="Q18" s="32">
        <f t="shared" si="5"/>
        <v>1.0969</v>
      </c>
      <c r="R18" s="31">
        <f t="shared" si="6"/>
        <v>2.2349999999999968</v>
      </c>
      <c r="S18" s="32">
        <f t="shared" si="7"/>
        <v>1.9049999999999998</v>
      </c>
      <c r="T18" s="31"/>
      <c r="U18" s="31"/>
      <c r="V18" s="31"/>
      <c r="W18" s="31"/>
      <c r="X18" s="31"/>
      <c r="Y18" s="31"/>
      <c r="Z18" s="31"/>
      <c r="AA18" s="31"/>
      <c r="AB18" s="31"/>
      <c r="AC18" s="31"/>
      <c r="AD18" s="31"/>
      <c r="AE18" s="31"/>
      <c r="AF18" s="31"/>
      <c r="AG18" s="31"/>
      <c r="AH18" s="31"/>
      <c r="AI18" s="31"/>
      <c r="AJ18" s="31"/>
      <c r="AK18" s="31"/>
      <c r="AL18" s="31"/>
      <c r="AM18" s="31"/>
    </row>
    <row r="19" spans="1:39">
      <c r="A19">
        <v>8</v>
      </c>
      <c r="B19" t="s">
        <v>67</v>
      </c>
      <c r="C19">
        <v>4</v>
      </c>
      <c r="D19" t="s">
        <v>52</v>
      </c>
      <c r="E19">
        <v>20</v>
      </c>
      <c r="F19" s="30">
        <v>1.0192000000000001</v>
      </c>
      <c r="G19" s="31">
        <v>1.0194000000000001</v>
      </c>
      <c r="H19" s="31">
        <f t="shared" si="0"/>
        <v>-1.9999999999997797E-4</v>
      </c>
      <c r="I19" s="32">
        <f t="shared" si="1"/>
        <v>1.0193000000000001</v>
      </c>
      <c r="J19" s="31">
        <v>1.1238999999999999</v>
      </c>
      <c r="K19" s="31">
        <v>1.1236999999999999</v>
      </c>
      <c r="L19" s="31">
        <f t="shared" si="2"/>
        <v>1.9999999999997797E-4</v>
      </c>
      <c r="M19" s="32">
        <f t="shared" si="3"/>
        <v>1.1237999999999999</v>
      </c>
      <c r="N19" s="31">
        <v>1.1155999999999999</v>
      </c>
      <c r="O19" s="31">
        <v>1.1160000000000001</v>
      </c>
      <c r="P19" s="31">
        <f t="shared" si="4"/>
        <v>-4.0000000000017799E-4</v>
      </c>
      <c r="Q19" s="32">
        <f t="shared" si="5"/>
        <v>1.1158000000000001</v>
      </c>
      <c r="R19" s="31">
        <f t="shared" si="6"/>
        <v>4.7099999999999902</v>
      </c>
      <c r="S19" s="32">
        <f t="shared" si="7"/>
        <v>4.3100000000000014</v>
      </c>
      <c r="T19" s="31"/>
      <c r="U19" s="31"/>
      <c r="V19" s="31"/>
      <c r="W19" s="31"/>
      <c r="X19" s="31"/>
      <c r="Y19" s="31"/>
      <c r="Z19" s="31"/>
      <c r="AA19" s="31"/>
      <c r="AB19" s="31"/>
      <c r="AC19" s="31"/>
      <c r="AD19" s="31"/>
      <c r="AE19" s="31"/>
      <c r="AF19" s="31"/>
      <c r="AG19" s="31"/>
      <c r="AH19" s="31"/>
      <c r="AI19" s="31"/>
      <c r="AJ19" s="31"/>
      <c r="AK19" s="31"/>
      <c r="AL19" s="31"/>
      <c r="AM19" s="31"/>
    </row>
    <row r="20" spans="1:39">
      <c r="C20">
        <v>8</v>
      </c>
      <c r="D20" t="s">
        <v>53</v>
      </c>
      <c r="E20">
        <v>20</v>
      </c>
      <c r="F20" s="30">
        <v>1.0275000000000001</v>
      </c>
      <c r="G20" s="31">
        <v>1.0277000000000001</v>
      </c>
      <c r="H20" s="31">
        <f t="shared" si="0"/>
        <v>-1.9999999999997797E-4</v>
      </c>
      <c r="I20" s="32">
        <f t="shared" si="1"/>
        <v>1.0276000000000001</v>
      </c>
      <c r="J20" s="31">
        <v>1.0820000000000001</v>
      </c>
      <c r="K20" s="31">
        <v>1.0818000000000001</v>
      </c>
      <c r="L20" s="31">
        <f t="shared" si="2"/>
        <v>1.9999999999997797E-4</v>
      </c>
      <c r="M20" s="32">
        <f t="shared" si="3"/>
        <v>1.0819000000000001</v>
      </c>
      <c r="N20" s="31">
        <v>1.0759000000000001</v>
      </c>
      <c r="O20" s="31">
        <v>1.0764</v>
      </c>
      <c r="P20" s="31">
        <f t="shared" si="4"/>
        <v>-4.9999999999994493E-4</v>
      </c>
      <c r="Q20" s="32">
        <f t="shared" si="5"/>
        <v>1.0761500000000002</v>
      </c>
      <c r="R20" s="31">
        <f t="shared" si="6"/>
        <v>2.2000000000000006</v>
      </c>
      <c r="S20" s="32">
        <f t="shared" si="7"/>
        <v>1.9125000000000045</v>
      </c>
      <c r="T20" s="31"/>
      <c r="U20" s="31"/>
      <c r="V20" s="31"/>
      <c r="W20" s="31"/>
      <c r="X20" s="31"/>
      <c r="Y20" s="31"/>
      <c r="Z20" s="31"/>
      <c r="AA20" s="31"/>
      <c r="AB20" s="31"/>
      <c r="AC20" s="31"/>
      <c r="AD20" s="31"/>
      <c r="AE20" s="31"/>
      <c r="AF20" s="31"/>
      <c r="AG20" s="31"/>
      <c r="AH20" s="31"/>
      <c r="AI20" s="31"/>
      <c r="AJ20" s="31"/>
      <c r="AK20" s="31"/>
      <c r="AL20" s="31"/>
      <c r="AM20" s="31"/>
    </row>
    <row r="21" spans="1:39">
      <c r="A21">
        <v>9</v>
      </c>
      <c r="B21" t="s">
        <v>68</v>
      </c>
      <c r="C21">
        <v>4</v>
      </c>
      <c r="D21" t="s">
        <v>54</v>
      </c>
      <c r="E21">
        <v>20</v>
      </c>
      <c r="F21" s="30">
        <v>1.0164</v>
      </c>
      <c r="G21" s="31">
        <v>1.016</v>
      </c>
      <c r="H21" s="31">
        <f t="shared" si="0"/>
        <v>3.9999999999995595E-4</v>
      </c>
      <c r="I21" s="32">
        <f t="shared" si="1"/>
        <v>1.0162</v>
      </c>
      <c r="J21" s="31">
        <v>1.1097999999999999</v>
      </c>
      <c r="K21" s="31">
        <v>1.1093999999999999</v>
      </c>
      <c r="L21" s="31">
        <f t="shared" si="2"/>
        <v>3.9999999999995595E-4</v>
      </c>
      <c r="M21" s="32">
        <f t="shared" si="3"/>
        <v>1.1095999999999999</v>
      </c>
      <c r="N21" s="31">
        <v>1.1020000000000001</v>
      </c>
      <c r="O21" s="31">
        <v>1.1019000000000001</v>
      </c>
      <c r="P21" s="31">
        <f t="shared" si="4"/>
        <v>9.9999999999988987E-5</v>
      </c>
      <c r="Q21" s="32">
        <f t="shared" si="5"/>
        <v>1.10195</v>
      </c>
      <c r="R21" s="31">
        <f t="shared" si="6"/>
        <v>4.1549999999999958</v>
      </c>
      <c r="S21" s="32">
        <f t="shared" si="7"/>
        <v>3.7724999999999995</v>
      </c>
      <c r="T21" s="31"/>
      <c r="U21" s="31"/>
      <c r="V21" s="31"/>
      <c r="W21" s="31"/>
      <c r="X21" s="31"/>
      <c r="Y21" s="31"/>
      <c r="Z21" s="31"/>
      <c r="AA21" s="31"/>
      <c r="AB21" s="31"/>
      <c r="AC21" s="31"/>
      <c r="AD21" s="31"/>
      <c r="AE21" s="31"/>
      <c r="AF21" s="31"/>
      <c r="AG21" s="31"/>
      <c r="AH21" s="31"/>
      <c r="AI21" s="31"/>
      <c r="AJ21" s="31"/>
      <c r="AK21" s="31"/>
      <c r="AL21" s="31"/>
      <c r="AM21" s="31"/>
    </row>
    <row r="22" spans="1:39">
      <c r="C22">
        <v>8</v>
      </c>
      <c r="D22" t="s">
        <v>55</v>
      </c>
      <c r="E22">
        <v>20</v>
      </c>
      <c r="F22" s="30">
        <v>0.98829999999999996</v>
      </c>
      <c r="G22" s="31">
        <v>0.98819999999999997</v>
      </c>
      <c r="H22" s="31">
        <f t="shared" si="0"/>
        <v>9.9999999999988987E-5</v>
      </c>
      <c r="I22" s="32">
        <f t="shared" si="1"/>
        <v>0.98824999999999996</v>
      </c>
      <c r="J22" s="31">
        <v>1.0444</v>
      </c>
      <c r="K22" s="31">
        <v>1.0448999999999999</v>
      </c>
      <c r="L22" s="31">
        <f>J22-K22</f>
        <v>-4.9999999999994493E-4</v>
      </c>
      <c r="M22" s="32">
        <f t="shared" si="3"/>
        <v>1.0446499999999999</v>
      </c>
      <c r="N22" s="31">
        <v>1.0377000000000001</v>
      </c>
      <c r="O22" s="31">
        <v>1.0381</v>
      </c>
      <c r="P22" s="31">
        <f t="shared" si="4"/>
        <v>-3.9999999999995595E-4</v>
      </c>
      <c r="Q22" s="32">
        <f t="shared" si="5"/>
        <v>1.0379</v>
      </c>
      <c r="R22" s="31">
        <f t="shared" si="6"/>
        <v>2.3049999999999944</v>
      </c>
      <c r="S22" s="32">
        <f t="shared" si="7"/>
        <v>1.967500000000004</v>
      </c>
      <c r="T22" s="31"/>
      <c r="U22" s="31"/>
      <c r="V22" s="31"/>
      <c r="W22" s="31"/>
      <c r="X22" s="31"/>
      <c r="Y22" s="31"/>
      <c r="Z22" s="31"/>
      <c r="AA22" s="31"/>
      <c r="AB22" s="31"/>
      <c r="AC22" s="31"/>
      <c r="AD22" s="31"/>
      <c r="AE22" s="31"/>
      <c r="AF22" s="31"/>
      <c r="AG22" s="31"/>
      <c r="AH22" s="31"/>
      <c r="AI22" s="31"/>
      <c r="AJ22" s="31"/>
      <c r="AK22" s="31"/>
      <c r="AL22" s="31"/>
      <c r="AM22" s="31"/>
    </row>
    <row r="23" spans="1:39">
      <c r="A23">
        <v>10</v>
      </c>
      <c r="B23" t="s">
        <v>69</v>
      </c>
      <c r="C23">
        <v>4</v>
      </c>
      <c r="D23" t="s">
        <v>56</v>
      </c>
      <c r="E23">
        <v>20</v>
      </c>
      <c r="F23" s="30">
        <v>0.99509999999999998</v>
      </c>
      <c r="G23" s="31">
        <v>0.99509999999999998</v>
      </c>
      <c r="H23" s="31">
        <f t="shared" si="0"/>
        <v>0</v>
      </c>
      <c r="I23" s="32">
        <f t="shared" si="1"/>
        <v>0.99509999999999998</v>
      </c>
      <c r="J23" s="31">
        <v>1.0966</v>
      </c>
      <c r="K23" s="31">
        <v>1.0961000000000001</v>
      </c>
      <c r="L23" s="31">
        <f t="shared" si="2"/>
        <v>4.9999999999994493E-4</v>
      </c>
      <c r="M23" s="32">
        <f t="shared" si="3"/>
        <v>1.0963500000000002</v>
      </c>
      <c r="N23" s="31">
        <v>1.0886</v>
      </c>
      <c r="O23" s="31">
        <v>1.089</v>
      </c>
      <c r="P23" s="31">
        <f t="shared" si="4"/>
        <v>-3.9999999999995595E-4</v>
      </c>
      <c r="Q23" s="32">
        <f t="shared" si="5"/>
        <v>1.0888</v>
      </c>
      <c r="R23" s="31">
        <f t="shared" si="6"/>
        <v>4.5475000000000083</v>
      </c>
      <c r="S23" s="32">
        <f t="shared" si="7"/>
        <v>4.17</v>
      </c>
      <c r="T23" s="31"/>
      <c r="U23" s="31"/>
      <c r="V23" s="31"/>
      <c r="W23" s="31"/>
      <c r="X23" s="31"/>
      <c r="Y23" s="31"/>
      <c r="Z23" s="31"/>
      <c r="AA23" s="31"/>
      <c r="AB23" s="31"/>
      <c r="AC23" s="31"/>
      <c r="AD23" s="31"/>
      <c r="AE23" s="31"/>
      <c r="AF23" s="31"/>
      <c r="AG23" s="31"/>
      <c r="AH23" s="31"/>
      <c r="AI23" s="31"/>
      <c r="AJ23" s="31"/>
      <c r="AK23" s="31"/>
      <c r="AL23" s="31"/>
      <c r="AM23" s="31"/>
    </row>
    <row r="24" spans="1:39">
      <c r="C24">
        <v>8</v>
      </c>
      <c r="D24" t="s">
        <v>57</v>
      </c>
      <c r="E24">
        <v>20</v>
      </c>
      <c r="F24" s="30">
        <v>0.997</v>
      </c>
      <c r="G24" s="31">
        <v>0.99739999999999995</v>
      </c>
      <c r="H24" s="31">
        <f t="shared" si="0"/>
        <v>-3.9999999999995595E-4</v>
      </c>
      <c r="I24" s="32">
        <f t="shared" si="1"/>
        <v>0.99719999999999998</v>
      </c>
      <c r="J24" s="31">
        <v>1.054</v>
      </c>
      <c r="K24" s="31">
        <v>1.0538000000000001</v>
      </c>
      <c r="L24" s="31">
        <f t="shared" si="2"/>
        <v>1.9999999999997797E-4</v>
      </c>
      <c r="M24" s="32">
        <f t="shared" si="3"/>
        <v>1.0539000000000001</v>
      </c>
      <c r="N24" s="31">
        <v>1.0462</v>
      </c>
      <c r="O24" s="31">
        <v>1.0462</v>
      </c>
      <c r="P24" s="31">
        <f t="shared" si="4"/>
        <v>0</v>
      </c>
      <c r="Q24" s="32">
        <f t="shared" si="5"/>
        <v>1.0462</v>
      </c>
      <c r="R24" s="31">
        <f t="shared" si="6"/>
        <v>2.3200000000000038</v>
      </c>
      <c r="S24" s="32">
        <f t="shared" si="7"/>
        <v>1.9350000000000021</v>
      </c>
      <c r="T24" s="31"/>
      <c r="U24" s="31"/>
      <c r="V24" s="31"/>
      <c r="W24" s="31"/>
      <c r="X24" s="31"/>
      <c r="Y24" s="31"/>
      <c r="Z24" s="31"/>
      <c r="AA24" s="31"/>
      <c r="AB24" s="31"/>
      <c r="AC24" s="31"/>
      <c r="AD24" s="31"/>
      <c r="AE24" s="31"/>
      <c r="AF24" s="31"/>
      <c r="AG24" s="31"/>
      <c r="AH24" s="31"/>
      <c r="AI24" s="31"/>
      <c r="AJ24" s="31"/>
      <c r="AK24" s="31"/>
      <c r="AL24" s="31"/>
      <c r="AM24" s="31"/>
    </row>
    <row r="25" spans="1:39">
      <c r="A25">
        <v>11</v>
      </c>
      <c r="B25" t="s">
        <v>70</v>
      </c>
      <c r="C25">
        <v>4</v>
      </c>
      <c r="D25" t="s">
        <v>58</v>
      </c>
      <c r="E25">
        <v>20</v>
      </c>
      <c r="F25" s="30">
        <v>1.0490999999999999</v>
      </c>
      <c r="G25" s="31">
        <v>1.0489999999999999</v>
      </c>
      <c r="H25" s="31">
        <f t="shared" si="0"/>
        <v>9.9999999999988987E-5</v>
      </c>
      <c r="I25" s="32">
        <f t="shared" si="1"/>
        <v>1.0490499999999998</v>
      </c>
      <c r="J25" s="31">
        <v>1.1451</v>
      </c>
      <c r="K25" s="31">
        <v>1.1449</v>
      </c>
      <c r="L25" s="31">
        <f t="shared" si="2"/>
        <v>1.9999999999997797E-4</v>
      </c>
      <c r="M25" s="32">
        <f t="shared" si="3"/>
        <v>1.145</v>
      </c>
      <c r="N25" s="31">
        <v>1.1373</v>
      </c>
      <c r="O25" s="31">
        <v>1.1377999999999999</v>
      </c>
      <c r="P25" s="31">
        <f t="shared" si="4"/>
        <v>-4.9999999999994493E-4</v>
      </c>
      <c r="Q25" s="32">
        <f t="shared" si="5"/>
        <v>1.1375500000000001</v>
      </c>
      <c r="R25" s="31">
        <f t="shared" si="6"/>
        <v>4.2825000000000095</v>
      </c>
      <c r="S25" s="32">
        <f t="shared" si="7"/>
        <v>3.9100000000000121</v>
      </c>
      <c r="T25" s="31"/>
      <c r="U25" s="31"/>
      <c r="V25" s="31"/>
      <c r="W25" s="31"/>
      <c r="X25" s="31"/>
      <c r="Y25" s="31"/>
      <c r="Z25" s="31"/>
      <c r="AA25" s="31"/>
      <c r="AB25" s="31"/>
      <c r="AC25" s="31"/>
      <c r="AD25" s="31"/>
      <c r="AE25" s="31"/>
      <c r="AF25" s="31"/>
      <c r="AG25" s="31"/>
      <c r="AH25" s="31"/>
      <c r="AI25" s="31"/>
      <c r="AJ25" s="31"/>
      <c r="AK25" s="31"/>
      <c r="AL25" s="31"/>
      <c r="AM25" s="31"/>
    </row>
    <row r="26" spans="1:39">
      <c r="C26">
        <v>8</v>
      </c>
      <c r="D26" t="s">
        <v>59</v>
      </c>
      <c r="E26">
        <v>20</v>
      </c>
      <c r="F26" s="30">
        <v>0.98540000000000005</v>
      </c>
      <c r="G26" s="31">
        <v>0.98529999999999995</v>
      </c>
      <c r="H26" s="31">
        <f t="shared" si="0"/>
        <v>1.0000000000010001E-4</v>
      </c>
      <c r="I26" s="32">
        <f t="shared" si="1"/>
        <v>0.98534999999999995</v>
      </c>
      <c r="J26" s="31">
        <v>1.0408999999999999</v>
      </c>
      <c r="K26" s="31">
        <v>1.0410999999999999</v>
      </c>
      <c r="L26" s="31">
        <f t="shared" si="2"/>
        <v>-1.9999999999997797E-4</v>
      </c>
      <c r="M26" s="32">
        <f t="shared" si="3"/>
        <v>1.0409999999999999</v>
      </c>
      <c r="N26" s="31">
        <v>1.034</v>
      </c>
      <c r="O26" s="31">
        <v>1.0343</v>
      </c>
      <c r="P26" s="31">
        <f t="shared" si="4"/>
        <v>-2.9999999999996696E-4</v>
      </c>
      <c r="Q26" s="32">
        <f t="shared" si="5"/>
        <v>1.0341499999999999</v>
      </c>
      <c r="R26" s="31">
        <f t="shared" si="6"/>
        <v>2.2674999999999987</v>
      </c>
      <c r="S26" s="32">
        <f t="shared" si="7"/>
        <v>1.9249999999999976</v>
      </c>
      <c r="T26" s="31"/>
      <c r="U26" s="31"/>
      <c r="V26" s="31"/>
      <c r="W26" s="31"/>
      <c r="X26" s="31"/>
      <c r="Y26" s="31"/>
      <c r="Z26" s="31"/>
      <c r="AA26" s="31"/>
      <c r="AB26" s="31"/>
      <c r="AC26" s="31"/>
      <c r="AD26" s="31"/>
      <c r="AE26" s="31"/>
      <c r="AF26" s="31"/>
      <c r="AG26" s="31"/>
      <c r="AH26" s="31"/>
      <c r="AI26" s="31"/>
      <c r="AJ26" s="31"/>
      <c r="AK26" s="31"/>
      <c r="AL26" s="31"/>
      <c r="AM26" s="31"/>
    </row>
  </sheetData>
  <mergeCells count="5">
    <mergeCell ref="N2:Q2"/>
    <mergeCell ref="N1:Q1"/>
    <mergeCell ref="J1:M1"/>
    <mergeCell ref="F2:I2"/>
    <mergeCell ref="J2:M2"/>
  </mergeCells>
  <pageMargins left="0.7" right="0.7" top="0.75" bottom="0.75" header="0.3" footer="0.3"/>
  <pageSetup orientation="portrait" horizontalDpi="200" verticalDpi="20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7"/>
  <sheetViews>
    <sheetView topLeftCell="M1" workbookViewId="0">
      <selection activeCell="V1" sqref="V1"/>
    </sheetView>
  </sheetViews>
  <sheetFormatPr baseColWidth="10" defaultColWidth="8.83203125" defaultRowHeight="14" x14ac:dyDescent="0"/>
  <cols>
    <col min="1" max="1" width="11.5" customWidth="1"/>
    <col min="2" max="3" width="11.83203125" customWidth="1"/>
    <col min="4" max="4" width="35.6640625" customWidth="1"/>
    <col min="5" max="5" width="13.6640625" style="20" customWidth="1"/>
    <col min="6" max="7" width="13.6640625" customWidth="1"/>
    <col min="8" max="8" width="16.6640625" style="21" customWidth="1"/>
    <col min="9" max="9" width="28.5" customWidth="1"/>
    <col min="10" max="12" width="10.1640625" customWidth="1"/>
    <col min="13" max="13" width="9.1640625" customWidth="1"/>
    <col min="14" max="14" width="16.6640625" style="21" customWidth="1"/>
    <col min="15" max="15" width="13.6640625" customWidth="1"/>
    <col min="16" max="19" width="11" customWidth="1"/>
    <col min="20" max="20" width="10.5" customWidth="1"/>
    <col min="21" max="21" width="16.6640625" style="21" customWidth="1"/>
    <col min="22" max="22" width="54.5" bestFit="1" customWidth="1"/>
    <col min="23" max="23" width="10.6640625" customWidth="1"/>
  </cols>
  <sheetData>
    <row r="1" spans="1:42">
      <c r="B1" s="22"/>
      <c r="C1" s="22"/>
      <c r="D1" s="22"/>
      <c r="E1" s="27" t="s">
        <v>18</v>
      </c>
      <c r="F1" s="22"/>
      <c r="G1" s="22"/>
      <c r="I1" s="23" t="s">
        <v>19</v>
      </c>
      <c r="J1" s="23"/>
      <c r="K1" s="23"/>
      <c r="L1" s="23"/>
      <c r="M1" s="23"/>
      <c r="N1" s="24"/>
      <c r="O1" s="48" t="s">
        <v>1</v>
      </c>
      <c r="P1" s="48"/>
      <c r="Q1" s="48"/>
      <c r="R1" s="48"/>
      <c r="S1" s="48"/>
      <c r="T1" s="48"/>
      <c r="U1" s="49"/>
      <c r="V1" s="51" t="s">
        <v>75</v>
      </c>
    </row>
    <row r="2" spans="1:42">
      <c r="A2" s="25" t="s">
        <v>20</v>
      </c>
      <c r="B2" s="23" t="s">
        <v>21</v>
      </c>
      <c r="C2" s="23" t="s">
        <v>37</v>
      </c>
      <c r="D2" s="23" t="s">
        <v>22</v>
      </c>
      <c r="E2" s="27" t="s">
        <v>24</v>
      </c>
      <c r="F2" s="23" t="s">
        <v>25</v>
      </c>
      <c r="G2" s="28" t="s">
        <v>15</v>
      </c>
      <c r="H2" s="24" t="s">
        <v>12</v>
      </c>
      <c r="I2" s="23" t="s">
        <v>24</v>
      </c>
      <c r="J2" s="23" t="s">
        <v>25</v>
      </c>
      <c r="K2" s="23"/>
      <c r="L2" s="23"/>
      <c r="M2" s="23" t="s">
        <v>23</v>
      </c>
      <c r="N2" s="24" t="s">
        <v>26</v>
      </c>
      <c r="O2" s="23" t="s">
        <v>24</v>
      </c>
      <c r="P2" s="23" t="s">
        <v>27</v>
      </c>
      <c r="Q2" s="23"/>
      <c r="R2" s="23"/>
      <c r="S2" s="23"/>
      <c r="T2" s="23" t="s">
        <v>23</v>
      </c>
      <c r="U2" s="24" t="s">
        <v>12</v>
      </c>
      <c r="V2" s="26" t="s">
        <v>74</v>
      </c>
    </row>
    <row r="3" spans="1:42">
      <c r="E3" s="20" t="s">
        <v>32</v>
      </c>
      <c r="F3" t="s">
        <v>32</v>
      </c>
      <c r="G3" t="s">
        <v>32</v>
      </c>
      <c r="H3" s="21" t="s">
        <v>32</v>
      </c>
      <c r="I3" s="29" t="s">
        <v>32</v>
      </c>
      <c r="J3" s="29" t="s">
        <v>32</v>
      </c>
      <c r="K3" s="29"/>
      <c r="L3" s="29"/>
      <c r="M3" s="29" t="s">
        <v>32</v>
      </c>
      <c r="N3" s="21" t="s">
        <v>32</v>
      </c>
      <c r="O3" s="29" t="s">
        <v>32</v>
      </c>
      <c r="P3" s="29" t="s">
        <v>32</v>
      </c>
      <c r="Q3" s="29"/>
      <c r="R3" s="29"/>
      <c r="S3" s="29"/>
      <c r="T3" s="29" t="s">
        <v>32</v>
      </c>
      <c r="U3" s="21" t="s">
        <v>32</v>
      </c>
      <c r="V3" s="29" t="s">
        <v>32</v>
      </c>
    </row>
    <row r="4" spans="1:42">
      <c r="A4">
        <v>1</v>
      </c>
      <c r="B4" t="s">
        <v>60</v>
      </c>
      <c r="C4">
        <v>850</v>
      </c>
      <c r="D4">
        <v>125</v>
      </c>
      <c r="E4" s="35">
        <v>30.975100000000001</v>
      </c>
      <c r="F4" s="36">
        <v>30.9756</v>
      </c>
      <c r="G4" s="36">
        <f>E4-F4</f>
        <v>-4.9999999999883471E-4</v>
      </c>
      <c r="H4" s="37">
        <f>AVERAGE(E4,F4)</f>
        <v>30.975349999999999</v>
      </c>
      <c r="I4" s="36">
        <v>30.976800000000001</v>
      </c>
      <c r="J4" s="36">
        <v>30.976600000000001</v>
      </c>
      <c r="K4" s="36"/>
      <c r="L4" s="36"/>
      <c r="M4" s="36">
        <f>I4-J4</f>
        <v>1.9999999999953388E-4</v>
      </c>
      <c r="N4" s="37"/>
      <c r="O4" s="36">
        <v>30.975999999999999</v>
      </c>
      <c r="P4" s="36">
        <v>30.976400000000002</v>
      </c>
      <c r="Q4" s="31"/>
      <c r="R4" s="31"/>
      <c r="S4" s="31"/>
      <c r="T4" s="31">
        <f>O4-P4</f>
        <v>-4.0000000000262048E-4</v>
      </c>
      <c r="U4" s="32"/>
      <c r="V4" s="31">
        <v>8.4999999999979536E-4</v>
      </c>
      <c r="W4" s="31"/>
      <c r="X4" s="31"/>
      <c r="Y4" s="31"/>
      <c r="Z4" s="31"/>
      <c r="AA4" s="31"/>
      <c r="AB4" s="31"/>
      <c r="AC4" s="31"/>
      <c r="AD4" s="31"/>
      <c r="AE4" s="31"/>
      <c r="AF4" s="31"/>
      <c r="AG4" s="31"/>
      <c r="AH4" s="31"/>
      <c r="AI4" s="31"/>
      <c r="AJ4" s="31"/>
      <c r="AK4" s="31"/>
      <c r="AL4" s="31"/>
      <c r="AM4" s="31"/>
      <c r="AN4" s="31"/>
      <c r="AO4" s="31"/>
      <c r="AP4" s="31"/>
    </row>
    <row r="5" spans="1:42">
      <c r="C5">
        <v>63</v>
      </c>
      <c r="D5">
        <v>126</v>
      </c>
      <c r="E5" s="35">
        <v>31.7151</v>
      </c>
      <c r="F5" s="36">
        <v>31.715299999999999</v>
      </c>
      <c r="G5" s="36">
        <f t="shared" ref="G5:G25" si="0">E5-F5</f>
        <v>-1.9999999999953388E-4</v>
      </c>
      <c r="H5" s="37">
        <f t="shared" ref="H5:H25" si="1">AVERAGE(E5,F5)</f>
        <v>31.715199999999999</v>
      </c>
      <c r="I5" s="36">
        <v>32.669400000000003</v>
      </c>
      <c r="J5" s="36">
        <v>32.669800000000002</v>
      </c>
      <c r="K5" s="36">
        <v>32.6419</v>
      </c>
      <c r="L5" s="38"/>
      <c r="M5" s="36">
        <f t="shared" ref="M5:M25" si="2">I5-J5</f>
        <v>-3.9999999999906777E-4</v>
      </c>
      <c r="N5" s="37"/>
      <c r="O5" s="36">
        <v>32.640799999999999</v>
      </c>
      <c r="P5" s="36">
        <v>32.642499999999998</v>
      </c>
      <c r="Q5" s="36">
        <v>32.6419</v>
      </c>
      <c r="R5" s="36">
        <v>32.640700000000002</v>
      </c>
      <c r="S5" s="38">
        <v>32.640599999999999</v>
      </c>
      <c r="T5" s="31">
        <f t="shared" ref="T5:T25" si="3">O5-P5</f>
        <v>-1.6999999999995907E-3</v>
      </c>
      <c r="U5" s="32"/>
      <c r="V5" s="31">
        <v>0.92545000000000144</v>
      </c>
      <c r="W5" s="31"/>
      <c r="X5" s="31"/>
      <c r="Y5" s="31"/>
      <c r="Z5" s="31"/>
      <c r="AA5" s="31"/>
      <c r="AB5" s="31"/>
      <c r="AC5" s="31"/>
      <c r="AD5" s="31"/>
      <c r="AE5" s="31"/>
      <c r="AF5" s="31"/>
      <c r="AG5" s="31"/>
      <c r="AH5" s="31"/>
      <c r="AI5" s="31"/>
      <c r="AJ5" s="31"/>
      <c r="AK5" s="31"/>
      <c r="AL5" s="31"/>
      <c r="AM5" s="31"/>
      <c r="AN5" s="31"/>
      <c r="AO5" s="31"/>
      <c r="AP5" s="31"/>
    </row>
    <row r="6" spans="1:42">
      <c r="A6">
        <v>2</v>
      </c>
      <c r="B6" t="s">
        <v>61</v>
      </c>
      <c r="C6">
        <v>850</v>
      </c>
      <c r="D6">
        <v>127</v>
      </c>
      <c r="E6" s="35">
        <v>29.179099999999998</v>
      </c>
      <c r="F6" s="36">
        <v>29.178999999999998</v>
      </c>
      <c r="G6" s="36">
        <f t="shared" si="0"/>
        <v>9.9999999999766942E-5</v>
      </c>
      <c r="H6" s="37">
        <f t="shared" si="1"/>
        <v>29.179049999999997</v>
      </c>
      <c r="I6" s="36">
        <v>29.195799999999998</v>
      </c>
      <c r="J6" s="36">
        <v>29.195900000000002</v>
      </c>
      <c r="K6" s="36"/>
      <c r="L6" s="36"/>
      <c r="M6" s="36">
        <f t="shared" si="2"/>
        <v>-1.0000000000331966E-4</v>
      </c>
      <c r="N6" s="37"/>
      <c r="O6" s="36">
        <v>29.194299999999998</v>
      </c>
      <c r="P6" s="38">
        <v>29.1921</v>
      </c>
      <c r="Q6" s="31">
        <v>29.191700000000001</v>
      </c>
      <c r="R6" s="31"/>
      <c r="S6" s="31"/>
      <c r="T6" s="31">
        <f t="shared" si="3"/>
        <v>2.1999999999984254E-3</v>
      </c>
      <c r="U6" s="32"/>
      <c r="V6" s="31">
        <v>1.2850000000003803E-2</v>
      </c>
      <c r="W6" s="31"/>
      <c r="X6" s="31"/>
      <c r="Y6" s="31"/>
      <c r="Z6" s="31"/>
      <c r="AA6" s="31"/>
      <c r="AB6" s="31"/>
      <c r="AC6" s="31"/>
      <c r="AD6" s="31"/>
      <c r="AE6" s="31"/>
      <c r="AF6" s="31"/>
      <c r="AG6" s="31"/>
      <c r="AH6" s="31"/>
      <c r="AI6" s="31"/>
      <c r="AJ6" s="31"/>
      <c r="AK6" s="31"/>
      <c r="AL6" s="31"/>
      <c r="AM6" s="31"/>
      <c r="AN6" s="31"/>
      <c r="AO6" s="31"/>
      <c r="AP6" s="31"/>
    </row>
    <row r="7" spans="1:42">
      <c r="C7">
        <v>63</v>
      </c>
      <c r="D7">
        <v>128</v>
      </c>
      <c r="E7" s="35">
        <v>30.245899999999999</v>
      </c>
      <c r="F7" s="36">
        <v>30.2455</v>
      </c>
      <c r="G7" s="36">
        <f t="shared" si="0"/>
        <v>3.9999999999906777E-4</v>
      </c>
      <c r="H7" s="37">
        <f t="shared" si="1"/>
        <v>30.245699999999999</v>
      </c>
      <c r="I7" s="36">
        <v>31.796299999999999</v>
      </c>
      <c r="J7" s="36">
        <v>31.796600000000002</v>
      </c>
      <c r="K7" s="36"/>
      <c r="L7" s="36"/>
      <c r="M7" s="36">
        <f t="shared" si="2"/>
        <v>-3.0000000000285354E-4</v>
      </c>
      <c r="N7" s="37"/>
      <c r="O7" s="36">
        <v>31.766100000000002</v>
      </c>
      <c r="P7" s="38">
        <v>31.764399999999998</v>
      </c>
      <c r="Q7" s="31">
        <v>31.763200000000001</v>
      </c>
      <c r="R7" s="38">
        <v>31.764399999999998</v>
      </c>
      <c r="S7" s="31"/>
      <c r="T7" s="31">
        <f t="shared" si="3"/>
        <v>1.7000000000031434E-3</v>
      </c>
      <c r="U7" s="32"/>
      <c r="V7" s="31">
        <v>1.5186999999999991</v>
      </c>
      <c r="W7" s="31"/>
      <c r="X7" s="31"/>
      <c r="Y7" s="31"/>
      <c r="Z7" s="31"/>
      <c r="AA7" s="31"/>
      <c r="AB7" s="31"/>
      <c r="AC7" s="31"/>
      <c r="AD7" s="31"/>
      <c r="AE7" s="31"/>
      <c r="AF7" s="31"/>
      <c r="AG7" s="31"/>
      <c r="AH7" s="31"/>
      <c r="AI7" s="31"/>
      <c r="AJ7" s="31"/>
      <c r="AK7" s="31"/>
      <c r="AL7" s="31"/>
      <c r="AM7" s="31"/>
      <c r="AN7" s="31"/>
      <c r="AO7" s="31"/>
      <c r="AP7" s="31"/>
    </row>
    <row r="8" spans="1:42">
      <c r="A8">
        <v>3</v>
      </c>
      <c r="B8" t="s">
        <v>62</v>
      </c>
      <c r="C8">
        <v>850</v>
      </c>
      <c r="D8">
        <v>129</v>
      </c>
      <c r="E8" s="35">
        <v>31.211500000000001</v>
      </c>
      <c r="F8" s="36">
        <v>31.211600000000001</v>
      </c>
      <c r="G8" s="36">
        <f t="shared" si="0"/>
        <v>-9.9999999999766942E-5</v>
      </c>
      <c r="H8" s="37">
        <f t="shared" si="1"/>
        <v>31.211550000000003</v>
      </c>
      <c r="I8" s="36">
        <v>31.249300000000002</v>
      </c>
      <c r="J8" s="36">
        <v>31.249500000000001</v>
      </c>
      <c r="K8" s="36"/>
      <c r="L8" s="36"/>
      <c r="M8" s="36">
        <f t="shared" si="2"/>
        <v>-1.9999999999953388E-4</v>
      </c>
      <c r="N8" s="37"/>
      <c r="O8" s="36">
        <v>31.247699999999998</v>
      </c>
      <c r="P8" s="36">
        <v>31.247699999999998</v>
      </c>
      <c r="Q8" s="31"/>
      <c r="R8" s="31"/>
      <c r="S8" s="31"/>
      <c r="T8" s="31">
        <f t="shared" si="3"/>
        <v>0</v>
      </c>
      <c r="U8" s="32"/>
      <c r="V8" s="31">
        <v>3.6149999999995686E-2</v>
      </c>
      <c r="W8" s="31"/>
      <c r="X8" s="31"/>
      <c r="Y8" s="31"/>
      <c r="Z8" s="31"/>
      <c r="AA8" s="31"/>
      <c r="AB8" s="31"/>
      <c r="AC8" s="31"/>
      <c r="AD8" s="31"/>
      <c r="AE8" s="31"/>
      <c r="AF8" s="31"/>
      <c r="AG8" s="31"/>
      <c r="AH8" s="31"/>
      <c r="AI8" s="31"/>
      <c r="AJ8" s="31"/>
      <c r="AK8" s="31"/>
      <c r="AL8" s="31"/>
      <c r="AM8" s="31"/>
      <c r="AN8" s="31"/>
      <c r="AO8" s="31"/>
      <c r="AP8" s="31"/>
    </row>
    <row r="9" spans="1:42">
      <c r="C9">
        <v>63</v>
      </c>
      <c r="D9">
        <v>130</v>
      </c>
      <c r="E9" s="35">
        <v>29.7285</v>
      </c>
      <c r="F9" s="36">
        <v>29.7285</v>
      </c>
      <c r="G9" s="36">
        <f t="shared" si="0"/>
        <v>0</v>
      </c>
      <c r="H9" s="37">
        <f t="shared" si="1"/>
        <v>29.7285</v>
      </c>
      <c r="I9" s="36">
        <v>31.028700000000001</v>
      </c>
      <c r="J9" s="36">
        <v>31.029</v>
      </c>
      <c r="K9" s="36"/>
      <c r="L9" s="36"/>
      <c r="M9" s="36">
        <f t="shared" si="2"/>
        <v>-2.9999999999930083E-4</v>
      </c>
      <c r="N9" s="37"/>
      <c r="O9" s="36">
        <v>30.9941</v>
      </c>
      <c r="P9" s="36">
        <v>30.996400000000001</v>
      </c>
      <c r="Q9" s="31">
        <v>30.9954</v>
      </c>
      <c r="R9" s="31">
        <v>30.994499999999999</v>
      </c>
      <c r="S9" s="31"/>
      <c r="T9" s="31">
        <f t="shared" si="3"/>
        <v>-2.3000000000017451E-3</v>
      </c>
      <c r="U9" s="32"/>
      <c r="V9" s="31">
        <v>1.2657999999999987</v>
      </c>
      <c r="W9" s="31"/>
      <c r="X9" s="31"/>
      <c r="Y9" s="31"/>
      <c r="Z9" s="31"/>
      <c r="AA9" s="31"/>
      <c r="AB9" s="31"/>
      <c r="AC9" s="31"/>
      <c r="AD9" s="31"/>
      <c r="AE9" s="31"/>
      <c r="AF9" s="31"/>
      <c r="AG9" s="31"/>
      <c r="AH9" s="31"/>
      <c r="AI9" s="31"/>
      <c r="AJ9" s="31"/>
      <c r="AK9" s="31"/>
      <c r="AL9" s="31"/>
      <c r="AM9" s="31"/>
      <c r="AN9" s="31"/>
      <c r="AO9" s="31"/>
      <c r="AP9" s="31"/>
    </row>
    <row r="10" spans="1:42">
      <c r="A10">
        <v>4</v>
      </c>
      <c r="B10" t="s">
        <v>63</v>
      </c>
      <c r="C10">
        <v>850</v>
      </c>
      <c r="D10">
        <v>131</v>
      </c>
      <c r="E10" s="35">
        <v>32.006</v>
      </c>
      <c r="F10" s="36">
        <v>32.005699999999997</v>
      </c>
      <c r="G10" s="36">
        <f t="shared" si="0"/>
        <v>3.0000000000285354E-4</v>
      </c>
      <c r="H10" s="37">
        <f t="shared" si="1"/>
        <v>32.005849999999995</v>
      </c>
      <c r="I10" s="36">
        <v>32.024900000000002</v>
      </c>
      <c r="J10" s="36">
        <v>32.024799999999999</v>
      </c>
      <c r="K10" s="36"/>
      <c r="L10" s="36"/>
      <c r="M10" s="36">
        <f t="shared" si="2"/>
        <v>1.0000000000331966E-4</v>
      </c>
      <c r="N10" s="37"/>
      <c r="O10" s="36">
        <v>32.024799999999999</v>
      </c>
      <c r="P10" s="36">
        <v>32.0246</v>
      </c>
      <c r="Q10" s="31"/>
      <c r="R10" s="31"/>
      <c r="S10" s="31"/>
      <c r="T10" s="31">
        <f t="shared" si="3"/>
        <v>1.9999999999953388E-4</v>
      </c>
      <c r="U10" s="32"/>
      <c r="V10" s="31">
        <v>1.8850000000000477E-2</v>
      </c>
      <c r="W10" s="31"/>
      <c r="X10" s="31"/>
      <c r="Y10" s="31"/>
      <c r="Z10" s="31"/>
      <c r="AA10" s="31"/>
      <c r="AB10" s="31"/>
      <c r="AC10" s="31"/>
      <c r="AD10" s="31"/>
      <c r="AE10" s="31"/>
      <c r="AF10" s="31"/>
      <c r="AG10" s="31"/>
      <c r="AH10" s="31"/>
      <c r="AI10" s="31"/>
      <c r="AJ10" s="31"/>
      <c r="AK10" s="31"/>
      <c r="AL10" s="31"/>
      <c r="AM10" s="31"/>
      <c r="AN10" s="31"/>
      <c r="AO10" s="31"/>
      <c r="AP10" s="31"/>
    </row>
    <row r="11" spans="1:42">
      <c r="C11">
        <v>63</v>
      </c>
      <c r="D11" t="s">
        <v>73</v>
      </c>
      <c r="E11" s="35">
        <v>29.099499999999999</v>
      </c>
      <c r="F11" s="36">
        <v>29.099299999999999</v>
      </c>
      <c r="G11" s="36">
        <f t="shared" si="0"/>
        <v>1.9999999999953388E-4</v>
      </c>
      <c r="H11" s="37">
        <f t="shared" si="1"/>
        <v>29.099399999999999</v>
      </c>
      <c r="I11" s="36">
        <v>30.706</v>
      </c>
      <c r="J11" s="36">
        <v>30.706099999999999</v>
      </c>
      <c r="K11" s="36"/>
      <c r="L11" s="36"/>
      <c r="M11" s="36">
        <f t="shared" si="2"/>
        <v>-9.9999999999766942E-5</v>
      </c>
      <c r="N11" s="37"/>
      <c r="O11" s="36">
        <v>30.668099999999999</v>
      </c>
      <c r="P11" s="38">
        <v>30.668399999999998</v>
      </c>
      <c r="Q11" s="38"/>
      <c r="R11" s="31"/>
      <c r="S11" s="31"/>
      <c r="T11" s="31">
        <f t="shared" si="3"/>
        <v>-2.9999999999930083E-4</v>
      </c>
      <c r="U11" s="32"/>
      <c r="V11" s="31">
        <v>1.5688500000000012</v>
      </c>
      <c r="W11" s="31"/>
      <c r="X11" s="31"/>
      <c r="Y11" s="31"/>
      <c r="Z11" s="31"/>
      <c r="AA11" s="31"/>
      <c r="AB11" s="31"/>
      <c r="AC11" s="31"/>
      <c r="AD11" s="31"/>
      <c r="AE11" s="31"/>
      <c r="AF11" s="31"/>
      <c r="AG11" s="31"/>
      <c r="AH11" s="31"/>
      <c r="AI11" s="31"/>
      <c r="AJ11" s="31"/>
      <c r="AK11" s="31"/>
      <c r="AL11" s="31"/>
      <c r="AM11" s="31"/>
      <c r="AN11" s="31"/>
      <c r="AO11" s="31"/>
      <c r="AP11" s="31"/>
    </row>
    <row r="12" spans="1:42">
      <c r="A12">
        <v>5</v>
      </c>
      <c r="B12" t="s">
        <v>64</v>
      </c>
      <c r="C12">
        <v>850</v>
      </c>
      <c r="D12">
        <v>133</v>
      </c>
      <c r="E12" s="35">
        <v>32.315100000000001</v>
      </c>
      <c r="F12" s="36">
        <v>32.315100000000001</v>
      </c>
      <c r="G12" s="36">
        <f t="shared" si="0"/>
        <v>0</v>
      </c>
      <c r="H12" s="37">
        <f t="shared" si="1"/>
        <v>32.315100000000001</v>
      </c>
      <c r="I12" s="36">
        <v>32.3262</v>
      </c>
      <c r="J12" s="36">
        <v>32.3262</v>
      </c>
      <c r="K12" s="36"/>
      <c r="L12" s="36"/>
      <c r="M12" s="36">
        <f t="shared" si="2"/>
        <v>0</v>
      </c>
      <c r="N12" s="37"/>
      <c r="O12" s="36">
        <v>32.325299999999999</v>
      </c>
      <c r="P12" s="36">
        <v>32.325899999999997</v>
      </c>
      <c r="Q12" s="31">
        <v>32.323</v>
      </c>
      <c r="R12" s="31">
        <v>32.322699999999998</v>
      </c>
      <c r="S12" s="31"/>
      <c r="T12" s="31">
        <f t="shared" si="3"/>
        <v>-5.9999999999860165E-4</v>
      </c>
      <c r="U12" s="32"/>
      <c r="V12" s="31">
        <v>7.7500000000014779E-3</v>
      </c>
      <c r="W12" s="31"/>
      <c r="X12" s="31"/>
      <c r="Y12" s="31"/>
      <c r="Z12" s="31"/>
      <c r="AA12" s="31"/>
      <c r="AB12" s="31"/>
      <c r="AC12" s="31"/>
      <c r="AD12" s="31"/>
      <c r="AE12" s="31"/>
      <c r="AF12" s="31"/>
      <c r="AG12" s="31"/>
      <c r="AH12" s="31"/>
      <c r="AI12" s="31"/>
      <c r="AJ12" s="31"/>
      <c r="AK12" s="31"/>
      <c r="AL12" s="31"/>
      <c r="AM12" s="31"/>
      <c r="AN12" s="31"/>
      <c r="AO12" s="31"/>
      <c r="AP12" s="31"/>
    </row>
    <row r="13" spans="1:42">
      <c r="C13">
        <v>63</v>
      </c>
      <c r="D13">
        <v>134</v>
      </c>
      <c r="E13" s="35">
        <v>31.116</v>
      </c>
      <c r="F13" s="36">
        <v>31.1157</v>
      </c>
      <c r="G13" s="36">
        <f t="shared" si="0"/>
        <v>2.9999999999930083E-4</v>
      </c>
      <c r="H13" s="37">
        <f t="shared" si="1"/>
        <v>31.115850000000002</v>
      </c>
      <c r="I13" s="36">
        <v>32.904699999999998</v>
      </c>
      <c r="J13" s="36">
        <v>32.904499999999999</v>
      </c>
      <c r="K13" s="36"/>
      <c r="L13" s="36"/>
      <c r="M13" s="36">
        <f t="shared" si="2"/>
        <v>1.9999999999953388E-4</v>
      </c>
      <c r="N13" s="37"/>
      <c r="O13" s="36">
        <v>32.8643</v>
      </c>
      <c r="P13" s="36">
        <v>32.866799999999998</v>
      </c>
      <c r="Q13" s="31">
        <v>32.866199999999999</v>
      </c>
      <c r="R13" s="31">
        <v>32.864100000000001</v>
      </c>
      <c r="S13" s="31"/>
      <c r="T13" s="31">
        <f t="shared" si="3"/>
        <v>-2.4999999999977263E-3</v>
      </c>
      <c r="U13" s="32"/>
      <c r="V13" s="31">
        <v>1.748349999999995</v>
      </c>
      <c r="W13" s="31"/>
      <c r="X13" s="31"/>
      <c r="Y13" s="31"/>
      <c r="Z13" s="31"/>
      <c r="AA13" s="31"/>
      <c r="AB13" s="31"/>
      <c r="AC13" s="31"/>
      <c r="AD13" s="31"/>
      <c r="AE13" s="31"/>
      <c r="AF13" s="31"/>
      <c r="AG13" s="31"/>
      <c r="AH13" s="31"/>
      <c r="AI13" s="31"/>
      <c r="AJ13" s="31"/>
      <c r="AK13" s="31"/>
      <c r="AL13" s="31"/>
      <c r="AM13" s="31"/>
      <c r="AN13" s="31"/>
      <c r="AO13" s="31"/>
      <c r="AP13" s="31"/>
    </row>
    <row r="14" spans="1:42">
      <c r="A14">
        <v>6</v>
      </c>
      <c r="B14" t="s">
        <v>65</v>
      </c>
      <c r="C14">
        <v>850</v>
      </c>
      <c r="D14" s="34" t="s">
        <v>71</v>
      </c>
      <c r="E14" s="35">
        <v>29.6692</v>
      </c>
      <c r="F14" s="36">
        <v>29.6693</v>
      </c>
      <c r="G14" s="36">
        <f t="shared" si="0"/>
        <v>-9.9999999999766942E-5</v>
      </c>
      <c r="H14" s="37">
        <f t="shared" si="1"/>
        <v>29.669249999999998</v>
      </c>
      <c r="I14" s="36">
        <v>29.676500000000001</v>
      </c>
      <c r="J14" s="36">
        <v>29.6768</v>
      </c>
      <c r="K14" s="36"/>
      <c r="L14" s="36"/>
      <c r="M14" s="36">
        <f t="shared" si="2"/>
        <v>-2.9999999999930083E-4</v>
      </c>
      <c r="N14" s="37"/>
      <c r="O14" s="36">
        <v>29.676600000000001</v>
      </c>
      <c r="P14" s="36">
        <v>29.676500000000001</v>
      </c>
      <c r="Q14" s="31"/>
      <c r="R14" s="31"/>
      <c r="S14" s="31"/>
      <c r="T14" s="31">
        <f t="shared" si="3"/>
        <v>9.9999999999766942E-5</v>
      </c>
      <c r="U14" s="32"/>
      <c r="V14" s="31">
        <v>7.3000000000007503E-3</v>
      </c>
      <c r="W14" s="31"/>
      <c r="X14" s="31"/>
      <c r="Y14" s="31"/>
      <c r="Z14" s="31"/>
      <c r="AA14" s="31"/>
      <c r="AB14" s="31"/>
      <c r="AC14" s="31"/>
      <c r="AD14" s="31"/>
      <c r="AE14" s="31"/>
      <c r="AF14" s="31"/>
      <c r="AG14" s="31"/>
      <c r="AH14" s="31"/>
      <c r="AI14" s="31"/>
      <c r="AJ14" s="31"/>
      <c r="AK14" s="31"/>
      <c r="AL14" s="31"/>
      <c r="AM14" s="31"/>
      <c r="AN14" s="31"/>
      <c r="AO14" s="31"/>
      <c r="AP14" s="31"/>
    </row>
    <row r="15" spans="1:42">
      <c r="C15">
        <v>63</v>
      </c>
      <c r="D15">
        <v>136</v>
      </c>
      <c r="E15" s="35">
        <v>30.137699999999999</v>
      </c>
      <c r="F15" s="36">
        <v>30.137599999999999</v>
      </c>
      <c r="G15" s="36">
        <f t="shared" si="0"/>
        <v>9.9999999999766942E-5</v>
      </c>
      <c r="H15" s="37">
        <f t="shared" si="1"/>
        <v>30.137650000000001</v>
      </c>
      <c r="I15" s="36">
        <v>32.170900000000003</v>
      </c>
      <c r="J15" s="36">
        <v>32.171100000000003</v>
      </c>
      <c r="K15" s="36"/>
      <c r="L15" s="36"/>
      <c r="M15" s="36">
        <f t="shared" si="2"/>
        <v>-1.9999999999953388E-4</v>
      </c>
      <c r="N15" s="37"/>
      <c r="O15" s="36">
        <v>32.138100000000001</v>
      </c>
      <c r="P15" s="36">
        <v>32.140799999999999</v>
      </c>
      <c r="Q15" s="31">
        <v>32.139400000000002</v>
      </c>
      <c r="R15" s="31">
        <v>32.138100000000001</v>
      </c>
      <c r="S15" s="31"/>
      <c r="T15" s="31">
        <f t="shared" si="3"/>
        <v>-2.6999999999972601E-3</v>
      </c>
      <c r="U15" s="32"/>
      <c r="V15" s="31">
        <v>2.0004500000000007</v>
      </c>
      <c r="W15" s="31"/>
      <c r="X15" s="31"/>
      <c r="Y15" s="31"/>
      <c r="Z15" s="31"/>
      <c r="AA15" s="31"/>
      <c r="AB15" s="31"/>
      <c r="AC15" s="31"/>
      <c r="AD15" s="31"/>
      <c r="AE15" s="31"/>
      <c r="AF15" s="31"/>
      <c r="AG15" s="31"/>
      <c r="AH15" s="31"/>
      <c r="AI15" s="31"/>
      <c r="AJ15" s="31"/>
      <c r="AK15" s="31"/>
      <c r="AL15" s="31"/>
      <c r="AM15" s="31"/>
      <c r="AN15" s="31"/>
      <c r="AO15" s="31"/>
      <c r="AP15" s="31"/>
    </row>
    <row r="16" spans="1:42">
      <c r="A16">
        <v>7</v>
      </c>
      <c r="B16" t="s">
        <v>66</v>
      </c>
      <c r="C16">
        <v>850</v>
      </c>
      <c r="D16">
        <v>137</v>
      </c>
      <c r="E16" s="35">
        <v>32.091200000000001</v>
      </c>
      <c r="F16" s="36">
        <v>32.091099999999997</v>
      </c>
      <c r="G16" s="36">
        <f t="shared" si="0"/>
        <v>1.0000000000331966E-4</v>
      </c>
      <c r="H16" s="37">
        <f t="shared" si="1"/>
        <v>32.091149999999999</v>
      </c>
      <c r="I16" s="36">
        <v>32.1387</v>
      </c>
      <c r="J16" s="36">
        <v>32.138800000000003</v>
      </c>
      <c r="K16" s="36"/>
      <c r="L16" s="36"/>
      <c r="M16" s="36">
        <f t="shared" si="2"/>
        <v>-1.0000000000331966E-4</v>
      </c>
      <c r="N16" s="37"/>
      <c r="O16" s="36">
        <v>32.136499999999998</v>
      </c>
      <c r="P16" s="36">
        <v>32.137599999999999</v>
      </c>
      <c r="Q16" s="31">
        <v>32.134799999999998</v>
      </c>
      <c r="R16" s="31">
        <v>32.134500000000003</v>
      </c>
      <c r="S16" s="31"/>
      <c r="T16" s="31">
        <f t="shared" si="3"/>
        <v>-1.1000000000009891E-3</v>
      </c>
      <c r="U16" s="32"/>
      <c r="V16" s="31">
        <v>4.3500000000001648E-2</v>
      </c>
      <c r="W16" s="31"/>
      <c r="X16" s="31"/>
      <c r="Y16" s="31"/>
      <c r="Z16" s="31"/>
      <c r="AA16" s="31"/>
      <c r="AB16" s="31"/>
      <c r="AC16" s="31"/>
      <c r="AD16" s="31"/>
      <c r="AE16" s="31"/>
      <c r="AF16" s="31"/>
      <c r="AG16" s="31"/>
      <c r="AH16" s="31"/>
      <c r="AI16" s="31"/>
      <c r="AJ16" s="31"/>
      <c r="AK16" s="31"/>
      <c r="AL16" s="31"/>
      <c r="AM16" s="31"/>
      <c r="AN16" s="31"/>
      <c r="AO16" s="31"/>
      <c r="AP16" s="31"/>
    </row>
    <row r="17" spans="1:42">
      <c r="C17">
        <v>63</v>
      </c>
      <c r="D17">
        <v>138</v>
      </c>
      <c r="E17" s="35">
        <v>31.5806</v>
      </c>
      <c r="F17" s="36">
        <v>31.580200000000001</v>
      </c>
      <c r="G17" s="36">
        <f t="shared" si="0"/>
        <v>3.9999999999906777E-4</v>
      </c>
      <c r="H17" s="37">
        <f t="shared" si="1"/>
        <v>31.580400000000001</v>
      </c>
      <c r="I17" s="36">
        <v>34.519799999999996</v>
      </c>
      <c r="J17" s="36">
        <v>34.519399999999997</v>
      </c>
      <c r="K17" s="36"/>
      <c r="L17" s="36"/>
      <c r="M17" s="36">
        <f t="shared" si="2"/>
        <v>3.9999999999906777E-4</v>
      </c>
      <c r="N17" s="37"/>
      <c r="O17" s="36">
        <v>34.477200000000003</v>
      </c>
      <c r="P17" s="38">
        <v>34.476399999999998</v>
      </c>
      <c r="Q17" s="38">
        <v>34.474400000000003</v>
      </c>
      <c r="R17" s="38">
        <v>34.4741</v>
      </c>
      <c r="S17" s="31"/>
      <c r="T17" s="31">
        <f t="shared" si="3"/>
        <v>8.0000000000524096E-4</v>
      </c>
      <c r="U17" s="32"/>
      <c r="V17" s="31">
        <v>2.8938499999999969</v>
      </c>
      <c r="W17" s="31"/>
      <c r="X17" s="31"/>
      <c r="Y17" s="31"/>
      <c r="Z17" s="31"/>
      <c r="AA17" s="31"/>
      <c r="AB17" s="31"/>
      <c r="AC17" s="31"/>
      <c r="AD17" s="31"/>
      <c r="AE17" s="31"/>
      <c r="AF17" s="31"/>
      <c r="AG17" s="31"/>
      <c r="AH17" s="31"/>
      <c r="AI17" s="31"/>
      <c r="AJ17" s="31"/>
      <c r="AK17" s="31"/>
      <c r="AL17" s="31"/>
      <c r="AM17" s="31"/>
      <c r="AN17" s="31"/>
      <c r="AO17" s="31"/>
      <c r="AP17" s="31"/>
    </row>
    <row r="18" spans="1:42">
      <c r="A18">
        <v>8</v>
      </c>
      <c r="B18" t="s">
        <v>67</v>
      </c>
      <c r="C18">
        <v>850</v>
      </c>
      <c r="D18" s="34" t="s">
        <v>72</v>
      </c>
      <c r="E18" s="35">
        <v>29.209299999999999</v>
      </c>
      <c r="F18" s="36">
        <v>29.2089</v>
      </c>
      <c r="G18" s="36">
        <f t="shared" si="0"/>
        <v>3.9999999999906777E-4</v>
      </c>
      <c r="H18" s="37">
        <f t="shared" si="1"/>
        <v>29.209099999999999</v>
      </c>
      <c r="I18" s="36">
        <v>29.3126</v>
      </c>
      <c r="J18" s="36">
        <v>29.312799999999999</v>
      </c>
      <c r="K18" s="36"/>
      <c r="L18" s="36"/>
      <c r="M18" s="36">
        <f t="shared" si="2"/>
        <v>-1.9999999999953388E-4</v>
      </c>
      <c r="N18" s="37"/>
      <c r="O18" s="36">
        <v>29.309200000000001</v>
      </c>
      <c r="P18" s="36">
        <v>29.309000000000001</v>
      </c>
      <c r="Q18" s="31"/>
      <c r="R18" s="31"/>
      <c r="S18" s="31"/>
      <c r="T18" s="31">
        <f t="shared" si="3"/>
        <v>1.9999999999953388E-4</v>
      </c>
      <c r="U18" s="32"/>
      <c r="V18" s="31">
        <v>0.10000000000000142</v>
      </c>
      <c r="W18" s="31"/>
      <c r="X18" s="31"/>
      <c r="Y18" s="31"/>
      <c r="Z18" s="31"/>
      <c r="AA18" s="31"/>
      <c r="AB18" s="31"/>
      <c r="AC18" s="31"/>
      <c r="AD18" s="31"/>
      <c r="AE18" s="31"/>
      <c r="AF18" s="31"/>
      <c r="AG18" s="31"/>
      <c r="AH18" s="31"/>
      <c r="AI18" s="31"/>
      <c r="AJ18" s="31"/>
      <c r="AK18" s="31"/>
      <c r="AL18" s="31"/>
      <c r="AM18" s="31"/>
      <c r="AN18" s="31"/>
      <c r="AO18" s="31"/>
      <c r="AP18" s="31"/>
    </row>
    <row r="19" spans="1:42">
      <c r="C19">
        <v>63</v>
      </c>
      <c r="D19">
        <v>140</v>
      </c>
      <c r="E19" s="35">
        <v>31.246600000000001</v>
      </c>
      <c r="F19" s="36">
        <v>31.246700000000001</v>
      </c>
      <c r="G19" s="36">
        <f t="shared" si="0"/>
        <v>-9.9999999999766942E-5</v>
      </c>
      <c r="H19" s="37">
        <f t="shared" si="1"/>
        <v>31.246650000000002</v>
      </c>
      <c r="I19" s="36">
        <v>34.722700000000003</v>
      </c>
      <c r="J19" s="36">
        <v>34.7226</v>
      </c>
      <c r="K19" s="36"/>
      <c r="L19" s="36"/>
      <c r="M19" s="36">
        <f t="shared" si="2"/>
        <v>1.0000000000331966E-4</v>
      </c>
      <c r="N19" s="37"/>
      <c r="O19" s="36">
        <v>34.661499999999997</v>
      </c>
      <c r="P19" s="38">
        <v>34.660600000000002</v>
      </c>
      <c r="Q19" s="31">
        <v>34.658999999999999</v>
      </c>
      <c r="R19" s="31">
        <v>34.6584</v>
      </c>
      <c r="S19" s="31">
        <v>34.658799999999999</v>
      </c>
      <c r="T19" s="31">
        <f t="shared" si="3"/>
        <v>8.9999999999434976E-4</v>
      </c>
      <c r="U19" s="32"/>
      <c r="V19" s="31">
        <v>3.4119499999999974</v>
      </c>
      <c r="W19" s="31"/>
      <c r="X19" s="31"/>
      <c r="Y19" s="31"/>
      <c r="Z19" s="31"/>
      <c r="AA19" s="31"/>
      <c r="AB19" s="31"/>
      <c r="AC19" s="31"/>
      <c r="AD19" s="31"/>
      <c r="AE19" s="31"/>
      <c r="AF19" s="31"/>
      <c r="AG19" s="31"/>
      <c r="AH19" s="31"/>
      <c r="AI19" s="31"/>
      <c r="AJ19" s="31"/>
      <c r="AK19" s="31"/>
      <c r="AL19" s="31"/>
      <c r="AM19" s="31"/>
      <c r="AN19" s="31"/>
      <c r="AO19" s="31"/>
      <c r="AP19" s="31"/>
    </row>
    <row r="20" spans="1:42">
      <c r="A20">
        <v>9</v>
      </c>
      <c r="B20" t="s">
        <v>68</v>
      </c>
      <c r="C20">
        <v>850</v>
      </c>
      <c r="D20">
        <v>141</v>
      </c>
      <c r="E20" s="35">
        <v>32.338000000000001</v>
      </c>
      <c r="F20" s="36">
        <v>32.338099999999997</v>
      </c>
      <c r="G20" s="36">
        <f t="shared" si="0"/>
        <v>-9.9999999996214228E-5</v>
      </c>
      <c r="H20" s="37">
        <f t="shared" si="1"/>
        <v>32.338049999999996</v>
      </c>
      <c r="I20" s="36">
        <v>32.347000000000001</v>
      </c>
      <c r="J20" s="36">
        <v>32.3474</v>
      </c>
      <c r="K20" s="36"/>
      <c r="L20" s="36"/>
      <c r="M20" s="36">
        <f t="shared" si="2"/>
        <v>-3.9999999999906777E-4</v>
      </c>
      <c r="N20" s="37"/>
      <c r="O20" s="36">
        <v>32.346200000000003</v>
      </c>
      <c r="P20" s="36">
        <v>32.346200000000003</v>
      </c>
      <c r="Q20" s="31"/>
      <c r="R20" s="31"/>
      <c r="S20" s="31"/>
      <c r="T20" s="31">
        <f t="shared" si="3"/>
        <v>0</v>
      </c>
      <c r="U20" s="32"/>
      <c r="V20" s="31">
        <v>8.1500000000076511E-3</v>
      </c>
      <c r="W20" s="31"/>
      <c r="X20" s="31"/>
      <c r="Y20" s="31"/>
      <c r="Z20" s="31"/>
      <c r="AA20" s="31"/>
      <c r="AB20" s="31"/>
      <c r="AC20" s="31"/>
      <c r="AD20" s="31"/>
      <c r="AE20" s="31"/>
      <c r="AF20" s="31"/>
      <c r="AG20" s="31"/>
      <c r="AH20" s="31"/>
      <c r="AI20" s="31"/>
      <c r="AJ20" s="31"/>
      <c r="AK20" s="31"/>
      <c r="AL20" s="31"/>
      <c r="AM20" s="31"/>
      <c r="AN20" s="31"/>
      <c r="AO20" s="31"/>
      <c r="AP20" s="31"/>
    </row>
    <row r="21" spans="1:42">
      <c r="C21">
        <v>63</v>
      </c>
      <c r="D21">
        <v>142</v>
      </c>
      <c r="E21" s="35">
        <v>29.21</v>
      </c>
      <c r="F21" s="36">
        <v>29.209800000000001</v>
      </c>
      <c r="G21" s="36">
        <f t="shared" si="0"/>
        <v>1.9999999999953388E-4</v>
      </c>
      <c r="H21" s="37">
        <f t="shared" si="1"/>
        <v>29.209900000000001</v>
      </c>
      <c r="I21" s="36">
        <v>32.106499999999997</v>
      </c>
      <c r="J21" s="36">
        <v>32.106099999999998</v>
      </c>
      <c r="K21" s="36"/>
      <c r="L21" s="36"/>
      <c r="M21" s="36">
        <f t="shared" si="2"/>
        <v>3.9999999999906777E-4</v>
      </c>
      <c r="N21" s="37"/>
      <c r="O21" s="36">
        <v>32.069800000000001</v>
      </c>
      <c r="P21" s="38">
        <v>32.068399999999997</v>
      </c>
      <c r="Q21" s="38">
        <v>32.067300000000003</v>
      </c>
      <c r="R21" s="38">
        <v>32.067599999999999</v>
      </c>
      <c r="S21" s="31"/>
      <c r="T21" s="31">
        <f t="shared" si="3"/>
        <v>1.4000000000038426E-3</v>
      </c>
      <c r="U21" s="32"/>
      <c r="V21" s="31">
        <v>2.8575499999999998</v>
      </c>
      <c r="W21" s="31"/>
      <c r="X21" s="31"/>
      <c r="Y21" s="31"/>
      <c r="Z21" s="31"/>
      <c r="AA21" s="31"/>
      <c r="AB21" s="31"/>
      <c r="AC21" s="31"/>
      <c r="AD21" s="31"/>
      <c r="AE21" s="31"/>
      <c r="AF21" s="31"/>
      <c r="AG21" s="31"/>
      <c r="AH21" s="31"/>
      <c r="AI21" s="31"/>
      <c r="AJ21" s="31"/>
      <c r="AK21" s="31"/>
      <c r="AL21" s="31"/>
      <c r="AM21" s="31"/>
      <c r="AN21" s="31"/>
      <c r="AO21" s="31"/>
      <c r="AP21" s="31"/>
    </row>
    <row r="22" spans="1:42">
      <c r="A22">
        <v>10</v>
      </c>
      <c r="B22" t="s">
        <v>69</v>
      </c>
      <c r="C22">
        <v>850</v>
      </c>
      <c r="D22">
        <v>143</v>
      </c>
      <c r="E22" s="35">
        <v>32.534700000000001</v>
      </c>
      <c r="F22" s="36">
        <v>32.534599999999998</v>
      </c>
      <c r="G22" s="36">
        <f t="shared" si="0"/>
        <v>1.0000000000331966E-4</v>
      </c>
      <c r="H22" s="37">
        <f t="shared" si="1"/>
        <v>32.534649999999999</v>
      </c>
      <c r="I22" s="36">
        <v>32.625599999999999</v>
      </c>
      <c r="J22" s="36">
        <v>32.6252</v>
      </c>
      <c r="K22" s="36"/>
      <c r="L22" s="36"/>
      <c r="M22" s="36">
        <f t="shared" si="2"/>
        <v>3.9999999999906777E-4</v>
      </c>
      <c r="N22" s="37"/>
      <c r="O22" s="36">
        <v>32.619599999999998</v>
      </c>
      <c r="P22" s="36">
        <v>32.620100000000001</v>
      </c>
      <c r="Q22" s="31"/>
      <c r="R22" s="31"/>
      <c r="S22" s="31"/>
      <c r="T22" s="31">
        <f t="shared" si="3"/>
        <v>-5.0000000000238742E-4</v>
      </c>
      <c r="U22" s="32"/>
      <c r="V22" s="31">
        <v>8.5200000000000387E-2</v>
      </c>
      <c r="W22" s="31"/>
      <c r="X22" s="31"/>
      <c r="Y22" s="31"/>
      <c r="Z22" s="31"/>
      <c r="AA22" s="31"/>
      <c r="AB22" s="31"/>
      <c r="AC22" s="31"/>
      <c r="AD22" s="31"/>
      <c r="AE22" s="31"/>
      <c r="AF22" s="31"/>
      <c r="AG22" s="31"/>
      <c r="AH22" s="31"/>
      <c r="AI22" s="31"/>
      <c r="AJ22" s="31"/>
      <c r="AK22" s="31"/>
      <c r="AL22" s="31"/>
      <c r="AM22" s="31"/>
      <c r="AN22" s="31"/>
      <c r="AO22" s="31"/>
      <c r="AP22" s="31"/>
    </row>
    <row r="23" spans="1:42">
      <c r="C23">
        <v>63</v>
      </c>
      <c r="D23">
        <v>144</v>
      </c>
      <c r="E23" s="35">
        <v>30.886900000000001</v>
      </c>
      <c r="F23" s="36">
        <v>30.8871</v>
      </c>
      <c r="G23" s="36">
        <f t="shared" si="0"/>
        <v>-1.9999999999953388E-4</v>
      </c>
      <c r="H23" s="37">
        <f t="shared" si="1"/>
        <v>30.887</v>
      </c>
      <c r="I23" s="36">
        <v>33.568899999999999</v>
      </c>
      <c r="J23" s="36">
        <v>33.569299999999998</v>
      </c>
      <c r="K23" s="36"/>
      <c r="L23" s="36"/>
      <c r="M23" s="36">
        <f t="shared" si="2"/>
        <v>-3.9999999999906777E-4</v>
      </c>
      <c r="N23" s="37"/>
      <c r="O23" s="38">
        <v>33.512700000000002</v>
      </c>
      <c r="P23" s="38">
        <v>33.510899999999999</v>
      </c>
      <c r="Q23" s="31">
        <v>33.511899999999997</v>
      </c>
      <c r="R23" s="31">
        <v>33.5107</v>
      </c>
      <c r="S23" s="31"/>
      <c r="T23" s="31">
        <f t="shared" si="3"/>
        <v>1.8000000000029104E-3</v>
      </c>
      <c r="U23" s="32"/>
      <c r="V23" s="31">
        <v>2.6238000000000028</v>
      </c>
      <c r="W23" s="31"/>
      <c r="X23" s="31"/>
      <c r="Y23" s="31"/>
      <c r="Z23" s="31"/>
      <c r="AA23" s="31"/>
      <c r="AB23" s="31"/>
      <c r="AC23" s="31"/>
      <c r="AD23" s="31"/>
      <c r="AE23" s="31"/>
      <c r="AF23" s="31"/>
      <c r="AG23" s="31"/>
      <c r="AH23" s="31"/>
      <c r="AI23" s="31"/>
      <c r="AJ23" s="31"/>
      <c r="AK23" s="31"/>
      <c r="AL23" s="31"/>
      <c r="AM23" s="31"/>
      <c r="AN23" s="31"/>
      <c r="AO23" s="31"/>
      <c r="AP23" s="31"/>
    </row>
    <row r="24" spans="1:42">
      <c r="A24">
        <v>11</v>
      </c>
      <c r="B24" t="s">
        <v>70</v>
      </c>
      <c r="C24">
        <v>850</v>
      </c>
      <c r="D24">
        <v>145</v>
      </c>
      <c r="E24" s="35">
        <v>29.305800000000001</v>
      </c>
      <c r="F24" s="36">
        <v>29.305700000000002</v>
      </c>
      <c r="G24" s="36">
        <f t="shared" si="0"/>
        <v>9.9999999999766942E-5</v>
      </c>
      <c r="H24" s="37">
        <f t="shared" si="1"/>
        <v>29.305750000000003</v>
      </c>
      <c r="I24" s="36">
        <v>29.4238</v>
      </c>
      <c r="J24" s="36">
        <v>29.423500000000001</v>
      </c>
      <c r="K24" s="36"/>
      <c r="L24" s="36"/>
      <c r="M24" s="36">
        <f t="shared" si="2"/>
        <v>2.9999999999930083E-4</v>
      </c>
      <c r="N24" s="37"/>
      <c r="O24" s="36">
        <v>29.418099999999999</v>
      </c>
      <c r="P24" s="36">
        <v>29.419</v>
      </c>
      <c r="Q24" s="38">
        <v>29.416499999999999</v>
      </c>
      <c r="R24" s="31">
        <v>29.415700000000001</v>
      </c>
      <c r="S24" s="38">
        <v>29.416899999999998</v>
      </c>
      <c r="T24" s="31">
        <f t="shared" si="3"/>
        <v>-9.0000000000145519E-4</v>
      </c>
      <c r="U24" s="32"/>
      <c r="V24" s="31">
        <v>0.11094999999999544</v>
      </c>
      <c r="W24" s="31"/>
      <c r="X24" s="31"/>
      <c r="Y24" s="31"/>
      <c r="Z24" s="31"/>
      <c r="AA24" s="31"/>
      <c r="AB24" s="31"/>
      <c r="AC24" s="31"/>
      <c r="AD24" s="31"/>
      <c r="AE24" s="31"/>
      <c r="AF24" s="31"/>
      <c r="AG24" s="31"/>
      <c r="AH24" s="31"/>
      <c r="AI24" s="31"/>
      <c r="AJ24" s="31"/>
      <c r="AK24" s="31"/>
      <c r="AL24" s="31"/>
      <c r="AM24" s="31"/>
      <c r="AN24" s="31"/>
      <c r="AO24" s="31"/>
      <c r="AP24" s="31"/>
    </row>
    <row r="25" spans="1:42">
      <c r="C25">
        <v>63</v>
      </c>
      <c r="D25">
        <v>146</v>
      </c>
      <c r="E25" s="35">
        <v>31.4375</v>
      </c>
      <c r="F25" s="36">
        <v>31.4376</v>
      </c>
      <c r="G25" s="36">
        <f t="shared" si="0"/>
        <v>-9.9999999999766942E-5</v>
      </c>
      <c r="H25" s="37">
        <f t="shared" si="1"/>
        <v>31.437550000000002</v>
      </c>
      <c r="I25" s="36">
        <v>33.834899999999998</v>
      </c>
      <c r="J25" s="36">
        <v>33.835000000000001</v>
      </c>
      <c r="K25" s="36"/>
      <c r="L25" s="36"/>
      <c r="M25" s="36">
        <f t="shared" si="2"/>
        <v>-1.0000000000331966E-4</v>
      </c>
      <c r="N25" s="37"/>
      <c r="O25" s="36">
        <v>33.797899999999998</v>
      </c>
      <c r="P25" s="38">
        <v>33.795900000000003</v>
      </c>
      <c r="Q25" s="31">
        <v>33.7943</v>
      </c>
      <c r="R25" s="38">
        <v>33.795400000000001</v>
      </c>
      <c r="S25" s="31"/>
      <c r="T25" s="31">
        <f t="shared" si="3"/>
        <v>1.9999999999953388E-3</v>
      </c>
      <c r="U25" s="32"/>
      <c r="V25" s="31">
        <v>2.3581000000000003</v>
      </c>
      <c r="W25" s="31"/>
      <c r="X25" s="31"/>
      <c r="Y25" s="31"/>
      <c r="Z25" s="31"/>
      <c r="AA25" s="31"/>
      <c r="AB25" s="31"/>
      <c r="AC25" s="31"/>
      <c r="AD25" s="31"/>
      <c r="AE25" s="31"/>
      <c r="AF25" s="31"/>
      <c r="AG25" s="31"/>
      <c r="AH25" s="31"/>
      <c r="AI25" s="31"/>
      <c r="AJ25" s="31"/>
      <c r="AK25" s="31"/>
      <c r="AL25" s="31"/>
      <c r="AM25" s="31"/>
      <c r="AN25" s="31"/>
      <c r="AO25" s="31"/>
      <c r="AP25" s="31"/>
    </row>
    <row r="26" spans="1:42">
      <c r="E26" s="30"/>
      <c r="F26" s="31"/>
      <c r="G26" s="31"/>
      <c r="H26" s="32"/>
      <c r="I26" s="31"/>
      <c r="J26" s="31"/>
      <c r="K26" s="31"/>
      <c r="L26" s="31"/>
      <c r="M26" s="31"/>
      <c r="N26" s="32"/>
      <c r="O26" s="31"/>
      <c r="P26" s="31"/>
      <c r="Q26" s="31"/>
      <c r="R26" s="31"/>
      <c r="S26" s="31"/>
      <c r="T26" s="31"/>
      <c r="U26" s="32"/>
      <c r="V26" s="31"/>
      <c r="W26" s="31"/>
      <c r="X26" s="31"/>
      <c r="Y26" s="31"/>
      <c r="Z26" s="31"/>
      <c r="AA26" s="31"/>
      <c r="AB26" s="31"/>
      <c r="AC26" s="31"/>
      <c r="AD26" s="31"/>
      <c r="AE26" s="31"/>
      <c r="AF26" s="31"/>
      <c r="AG26" s="31"/>
      <c r="AH26" s="31"/>
      <c r="AI26" s="31"/>
      <c r="AJ26" s="31"/>
      <c r="AK26" s="31"/>
      <c r="AL26" s="31"/>
      <c r="AM26" s="31"/>
      <c r="AN26" s="31"/>
      <c r="AO26" s="31"/>
      <c r="AP26" s="31"/>
    </row>
    <row r="27" spans="1:42">
      <c r="E27" s="30"/>
      <c r="F27" s="31"/>
      <c r="G27" s="31"/>
      <c r="H27" s="32"/>
      <c r="I27" s="31"/>
      <c r="J27" s="31"/>
      <c r="K27" s="31"/>
      <c r="L27" s="31"/>
      <c r="M27" s="31"/>
      <c r="N27" s="32"/>
      <c r="O27" s="31"/>
      <c r="P27" s="31"/>
      <c r="Q27" s="31"/>
      <c r="R27" s="31"/>
      <c r="S27" s="31"/>
      <c r="T27" s="31"/>
      <c r="U27" s="32"/>
      <c r="V27" s="31"/>
      <c r="W27" s="31"/>
      <c r="X27" s="31"/>
      <c r="Y27" s="31"/>
      <c r="Z27" s="31"/>
      <c r="AA27" s="31"/>
      <c r="AB27" s="31"/>
      <c r="AC27" s="31"/>
      <c r="AD27" s="31"/>
      <c r="AE27" s="31"/>
      <c r="AF27" s="31"/>
      <c r="AG27" s="31"/>
      <c r="AH27" s="31"/>
      <c r="AI27" s="31"/>
      <c r="AJ27" s="31"/>
      <c r="AK27" s="31"/>
      <c r="AL27" s="31"/>
      <c r="AM27" s="31"/>
      <c r="AN27" s="31"/>
      <c r="AO27" s="31"/>
      <c r="AP27" s="31"/>
    </row>
    <row r="28" spans="1:42">
      <c r="E28" s="30"/>
      <c r="F28" s="31"/>
      <c r="G28" s="31"/>
      <c r="H28" s="32"/>
      <c r="I28" s="31"/>
      <c r="J28" s="31"/>
      <c r="K28" s="31"/>
      <c r="L28" s="31"/>
      <c r="M28" s="31"/>
      <c r="N28" s="32"/>
      <c r="O28" s="31"/>
      <c r="P28" s="31"/>
      <c r="Q28" s="31"/>
      <c r="R28" s="31"/>
      <c r="S28" s="31"/>
      <c r="T28" s="31"/>
      <c r="U28" s="32"/>
      <c r="V28" s="31"/>
      <c r="W28" s="31"/>
      <c r="X28" s="31"/>
      <c r="Y28" s="31"/>
      <c r="Z28" s="31"/>
      <c r="AA28" s="31"/>
      <c r="AB28" s="31"/>
      <c r="AC28" s="31"/>
      <c r="AD28" s="31"/>
      <c r="AE28" s="31"/>
      <c r="AF28" s="31"/>
      <c r="AG28" s="31"/>
      <c r="AH28" s="31"/>
      <c r="AI28" s="31"/>
      <c r="AJ28" s="31"/>
      <c r="AK28" s="31"/>
      <c r="AL28" s="31"/>
      <c r="AM28" s="31"/>
      <c r="AN28" s="31"/>
      <c r="AO28" s="31"/>
      <c r="AP28" s="31"/>
    </row>
    <row r="29" spans="1:42">
      <c r="E29" s="30"/>
      <c r="F29" s="31"/>
      <c r="G29" s="31"/>
      <c r="H29" s="32"/>
      <c r="I29" s="31"/>
      <c r="J29" s="31"/>
      <c r="K29" s="31"/>
      <c r="L29" s="31"/>
      <c r="M29" s="31"/>
      <c r="N29" s="32"/>
      <c r="O29" s="31"/>
      <c r="P29" s="31"/>
      <c r="Q29" s="31"/>
      <c r="R29" s="31"/>
      <c r="S29" s="31"/>
      <c r="T29" s="31"/>
      <c r="U29" s="32"/>
      <c r="V29" s="31"/>
      <c r="W29" s="31"/>
      <c r="X29" s="31"/>
      <c r="Y29" s="31"/>
      <c r="Z29" s="31"/>
      <c r="AA29" s="31"/>
      <c r="AB29" s="31"/>
      <c r="AC29" s="31"/>
      <c r="AD29" s="31"/>
      <c r="AE29" s="31"/>
      <c r="AF29" s="31"/>
      <c r="AG29" s="31"/>
      <c r="AH29" s="31"/>
      <c r="AI29" s="31"/>
      <c r="AJ29" s="31"/>
      <c r="AK29" s="31"/>
      <c r="AL29" s="31"/>
      <c r="AM29" s="31"/>
      <c r="AN29" s="31"/>
      <c r="AO29" s="31"/>
      <c r="AP29" s="31"/>
    </row>
    <row r="30" spans="1:42">
      <c r="E30" s="30"/>
      <c r="F30" s="31"/>
      <c r="G30" s="31"/>
      <c r="H30" s="32"/>
      <c r="I30" s="31"/>
      <c r="J30" s="31"/>
      <c r="K30" s="31"/>
      <c r="L30" s="31"/>
      <c r="M30" s="31"/>
      <c r="N30" s="32"/>
      <c r="O30" s="31"/>
      <c r="P30" s="31"/>
      <c r="Q30" s="31"/>
      <c r="R30" s="31"/>
      <c r="S30" s="31"/>
      <c r="T30" s="31"/>
      <c r="U30" s="32"/>
      <c r="V30" s="31"/>
      <c r="W30" s="31"/>
      <c r="X30" s="31"/>
      <c r="Y30" s="31"/>
      <c r="Z30" s="31"/>
      <c r="AA30" s="31"/>
      <c r="AB30" s="31"/>
      <c r="AC30" s="31"/>
      <c r="AD30" s="31"/>
      <c r="AE30" s="31"/>
      <c r="AF30" s="31"/>
      <c r="AG30" s="31"/>
      <c r="AH30" s="31"/>
      <c r="AI30" s="31"/>
      <c r="AJ30" s="31"/>
      <c r="AK30" s="31"/>
      <c r="AL30" s="31"/>
      <c r="AM30" s="31"/>
      <c r="AN30" s="31"/>
      <c r="AO30" s="31"/>
      <c r="AP30" s="31"/>
    </row>
    <row r="31" spans="1:42">
      <c r="E31" s="30"/>
      <c r="F31" s="31"/>
      <c r="G31" s="31"/>
      <c r="H31" s="32"/>
      <c r="I31" s="31"/>
      <c r="J31" s="31"/>
      <c r="K31" s="31"/>
      <c r="L31" s="31"/>
      <c r="M31" s="31"/>
      <c r="N31" s="32"/>
      <c r="O31" s="31"/>
      <c r="P31" s="31"/>
      <c r="Q31" s="31"/>
      <c r="R31" s="31"/>
      <c r="S31" s="31"/>
      <c r="T31" s="31"/>
      <c r="U31" s="32"/>
      <c r="V31" s="31"/>
      <c r="W31" s="31"/>
      <c r="X31" s="31"/>
      <c r="Y31" s="31"/>
      <c r="Z31" s="31"/>
      <c r="AA31" s="31"/>
      <c r="AB31" s="31"/>
      <c r="AC31" s="31"/>
      <c r="AD31" s="31"/>
      <c r="AE31" s="31"/>
      <c r="AF31" s="31"/>
      <c r="AG31" s="31"/>
      <c r="AH31" s="31"/>
      <c r="AI31" s="31"/>
      <c r="AJ31" s="31"/>
      <c r="AK31" s="31"/>
      <c r="AL31" s="31"/>
      <c r="AM31" s="31"/>
      <c r="AN31" s="31"/>
      <c r="AO31" s="31"/>
      <c r="AP31" s="31"/>
    </row>
    <row r="32" spans="1:42">
      <c r="E32" s="30"/>
      <c r="F32" s="31"/>
      <c r="G32" s="31"/>
      <c r="H32" s="32"/>
      <c r="I32" s="31"/>
      <c r="J32" s="31"/>
      <c r="K32" s="31"/>
      <c r="L32" s="31"/>
      <c r="M32" s="31"/>
      <c r="N32" s="32"/>
      <c r="O32" s="31"/>
      <c r="P32" s="31"/>
      <c r="Q32" s="31"/>
      <c r="R32" s="31"/>
      <c r="S32" s="31"/>
      <c r="T32" s="31"/>
      <c r="U32" s="32"/>
      <c r="V32" s="31"/>
      <c r="W32" s="31"/>
      <c r="X32" s="31"/>
      <c r="Y32" s="31"/>
      <c r="Z32" s="31"/>
      <c r="AA32" s="31"/>
      <c r="AB32" s="31"/>
      <c r="AC32" s="31"/>
      <c r="AD32" s="31"/>
      <c r="AE32" s="31"/>
      <c r="AF32" s="31"/>
      <c r="AG32" s="31"/>
      <c r="AH32" s="31"/>
      <c r="AI32" s="31"/>
      <c r="AJ32" s="31"/>
      <c r="AK32" s="31"/>
      <c r="AL32" s="31"/>
      <c r="AM32" s="31"/>
      <c r="AN32" s="31"/>
      <c r="AO32" s="31"/>
      <c r="AP32" s="31"/>
    </row>
    <row r="33" spans="5:42">
      <c r="E33" s="30"/>
      <c r="F33" s="31"/>
      <c r="G33" s="31"/>
      <c r="H33" s="32"/>
      <c r="I33" s="31"/>
      <c r="J33" s="31"/>
      <c r="K33" s="31"/>
      <c r="L33" s="31"/>
      <c r="M33" s="31"/>
      <c r="N33" s="32"/>
      <c r="O33" s="31"/>
      <c r="P33" s="31"/>
      <c r="Q33" s="31"/>
      <c r="R33" s="31"/>
      <c r="S33" s="31"/>
      <c r="T33" s="31"/>
      <c r="U33" s="32"/>
      <c r="V33" s="31"/>
      <c r="W33" s="31"/>
      <c r="X33" s="31"/>
      <c r="Y33" s="31"/>
      <c r="Z33" s="31"/>
      <c r="AA33" s="31"/>
      <c r="AB33" s="31"/>
      <c r="AC33" s="31"/>
      <c r="AD33" s="31"/>
      <c r="AE33" s="31"/>
      <c r="AF33" s="31"/>
      <c r="AG33" s="31"/>
      <c r="AH33" s="31"/>
      <c r="AI33" s="31"/>
      <c r="AJ33" s="31"/>
      <c r="AK33" s="31"/>
      <c r="AL33" s="31"/>
      <c r="AM33" s="31"/>
      <c r="AN33" s="31"/>
      <c r="AO33" s="31"/>
      <c r="AP33" s="31"/>
    </row>
    <row r="34" spans="5:42">
      <c r="E34" s="30"/>
      <c r="F34" s="31"/>
      <c r="G34" s="31"/>
      <c r="H34" s="32"/>
      <c r="I34" s="31"/>
      <c r="J34" s="31"/>
      <c r="K34" s="31"/>
      <c r="L34" s="31"/>
      <c r="M34" s="31"/>
      <c r="N34" s="32"/>
      <c r="O34" s="31"/>
      <c r="P34" s="31"/>
      <c r="Q34" s="31"/>
      <c r="R34" s="31"/>
      <c r="S34" s="31"/>
      <c r="T34" s="31"/>
      <c r="U34" s="32"/>
      <c r="V34" s="31"/>
      <c r="W34" s="31"/>
      <c r="X34" s="31"/>
      <c r="Y34" s="31"/>
      <c r="Z34" s="31"/>
      <c r="AA34" s="31"/>
      <c r="AB34" s="31"/>
      <c r="AC34" s="31"/>
      <c r="AD34" s="31"/>
      <c r="AE34" s="31"/>
      <c r="AF34" s="31"/>
      <c r="AG34" s="31"/>
      <c r="AH34" s="31"/>
      <c r="AI34" s="31"/>
      <c r="AJ34" s="31"/>
      <c r="AK34" s="31"/>
      <c r="AL34" s="31"/>
      <c r="AM34" s="31"/>
      <c r="AN34" s="31"/>
      <c r="AO34" s="31"/>
      <c r="AP34" s="31"/>
    </row>
    <row r="35" spans="5:42">
      <c r="E35" s="30"/>
      <c r="F35" s="31"/>
      <c r="G35" s="31"/>
      <c r="H35" s="32"/>
      <c r="I35" s="31"/>
      <c r="J35" s="31"/>
      <c r="K35" s="31"/>
      <c r="L35" s="31"/>
      <c r="M35" s="31"/>
      <c r="N35" s="32"/>
      <c r="O35" s="31"/>
      <c r="P35" s="31"/>
      <c r="Q35" s="31"/>
      <c r="R35" s="31"/>
      <c r="S35" s="31"/>
      <c r="T35" s="31"/>
      <c r="U35" s="32"/>
      <c r="V35" s="31"/>
      <c r="W35" s="31"/>
      <c r="X35" s="31"/>
      <c r="Y35" s="31"/>
      <c r="Z35" s="31"/>
      <c r="AA35" s="31"/>
      <c r="AB35" s="31"/>
      <c r="AC35" s="31"/>
      <c r="AD35" s="31"/>
      <c r="AE35" s="31"/>
      <c r="AF35" s="31"/>
      <c r="AG35" s="31"/>
      <c r="AH35" s="31"/>
      <c r="AI35" s="31"/>
      <c r="AJ35" s="31"/>
      <c r="AK35" s="31"/>
      <c r="AL35" s="31"/>
      <c r="AM35" s="31"/>
      <c r="AN35" s="31"/>
      <c r="AO35" s="31"/>
      <c r="AP35" s="31"/>
    </row>
    <row r="36" spans="5:42">
      <c r="E36" s="30"/>
      <c r="F36" s="31"/>
      <c r="G36" s="31"/>
      <c r="H36" s="32"/>
      <c r="I36" s="31"/>
      <c r="J36" s="31"/>
      <c r="K36" s="31"/>
      <c r="L36" s="31"/>
      <c r="M36" s="31"/>
      <c r="N36" s="32"/>
      <c r="O36" s="31"/>
      <c r="P36" s="31"/>
      <c r="Q36" s="31"/>
      <c r="R36" s="31"/>
      <c r="S36" s="31"/>
      <c r="T36" s="31"/>
      <c r="U36" s="32"/>
      <c r="V36" s="31"/>
      <c r="W36" s="31"/>
      <c r="X36" s="31"/>
      <c r="Y36" s="31"/>
      <c r="Z36" s="31"/>
      <c r="AA36" s="31"/>
      <c r="AB36" s="31"/>
      <c r="AC36" s="31"/>
      <c r="AD36" s="31"/>
      <c r="AE36" s="31"/>
      <c r="AF36" s="31"/>
      <c r="AG36" s="31"/>
      <c r="AH36" s="31"/>
      <c r="AI36" s="31"/>
      <c r="AJ36" s="31"/>
      <c r="AK36" s="31"/>
      <c r="AL36" s="31"/>
      <c r="AM36" s="31"/>
      <c r="AN36" s="31"/>
      <c r="AO36" s="31"/>
      <c r="AP36" s="31"/>
    </row>
    <row r="37" spans="5:42">
      <c r="E37" s="30"/>
      <c r="F37" s="31"/>
      <c r="G37" s="31"/>
      <c r="H37" s="32"/>
      <c r="I37" s="31"/>
      <c r="J37" s="31"/>
      <c r="K37" s="31"/>
      <c r="L37" s="31"/>
      <c r="M37" s="31"/>
      <c r="N37" s="32"/>
      <c r="O37" s="31"/>
      <c r="P37" s="31"/>
      <c r="Q37" s="31"/>
      <c r="R37" s="31"/>
      <c r="S37" s="31"/>
      <c r="T37" s="31"/>
      <c r="U37" s="32"/>
      <c r="V37" s="31"/>
      <c r="W37" s="31"/>
      <c r="X37" s="31"/>
      <c r="Y37" s="31"/>
      <c r="Z37" s="31"/>
      <c r="AA37" s="31"/>
      <c r="AB37" s="31"/>
      <c r="AC37" s="31"/>
      <c r="AD37" s="31"/>
      <c r="AE37" s="31"/>
      <c r="AF37" s="31"/>
      <c r="AG37" s="31"/>
      <c r="AH37" s="31"/>
      <c r="AI37" s="31"/>
      <c r="AJ37" s="31"/>
      <c r="AK37" s="31"/>
      <c r="AL37" s="31"/>
      <c r="AM37" s="31"/>
      <c r="AN37" s="31"/>
      <c r="AO37" s="31"/>
      <c r="AP37" s="31"/>
    </row>
    <row r="38" spans="5:42">
      <c r="E38" s="30"/>
      <c r="F38" s="31"/>
      <c r="G38" s="31"/>
      <c r="H38" s="32"/>
      <c r="I38" s="31"/>
      <c r="J38" s="31"/>
      <c r="K38" s="31"/>
      <c r="L38" s="31"/>
      <c r="M38" s="31"/>
      <c r="N38" s="32"/>
      <c r="O38" s="31"/>
      <c r="P38" s="31"/>
      <c r="Q38" s="31"/>
      <c r="R38" s="31"/>
      <c r="S38" s="31"/>
      <c r="T38" s="31"/>
      <c r="U38" s="32"/>
      <c r="V38" s="31"/>
      <c r="W38" s="31"/>
      <c r="X38" s="31"/>
      <c r="Y38" s="31"/>
      <c r="Z38" s="31"/>
      <c r="AA38" s="31"/>
      <c r="AB38" s="31"/>
      <c r="AC38" s="31"/>
      <c r="AD38" s="31"/>
      <c r="AE38" s="31"/>
      <c r="AF38" s="31"/>
      <c r="AG38" s="31"/>
      <c r="AH38" s="31"/>
      <c r="AI38" s="31"/>
      <c r="AJ38" s="31"/>
      <c r="AK38" s="31"/>
      <c r="AL38" s="31"/>
      <c r="AM38" s="31"/>
      <c r="AN38" s="31"/>
      <c r="AO38" s="31"/>
      <c r="AP38" s="31"/>
    </row>
    <row r="39" spans="5:42">
      <c r="E39" s="30"/>
      <c r="F39" s="31"/>
      <c r="G39" s="31"/>
      <c r="H39" s="32"/>
      <c r="I39" s="31"/>
      <c r="J39" s="31"/>
      <c r="K39" s="31"/>
      <c r="L39" s="31"/>
      <c r="M39" s="31"/>
      <c r="N39" s="32"/>
      <c r="O39" s="31"/>
      <c r="P39" s="31"/>
      <c r="Q39" s="31"/>
      <c r="R39" s="31"/>
      <c r="S39" s="31"/>
      <c r="T39" s="31"/>
      <c r="U39" s="32"/>
      <c r="V39" s="31"/>
      <c r="W39" s="31"/>
      <c r="X39" s="31"/>
      <c r="Y39" s="31"/>
      <c r="Z39" s="31"/>
      <c r="AA39" s="31"/>
      <c r="AB39" s="31"/>
      <c r="AC39" s="31"/>
      <c r="AD39" s="31"/>
      <c r="AE39" s="31"/>
      <c r="AF39" s="31"/>
      <c r="AG39" s="31"/>
      <c r="AH39" s="31"/>
      <c r="AI39" s="31"/>
      <c r="AJ39" s="31"/>
      <c r="AK39" s="31"/>
      <c r="AL39" s="31"/>
      <c r="AM39" s="31"/>
      <c r="AN39" s="31"/>
      <c r="AO39" s="31"/>
      <c r="AP39" s="31"/>
    </row>
    <row r="40" spans="5:42">
      <c r="E40" s="30"/>
      <c r="F40" s="31"/>
      <c r="G40" s="31"/>
      <c r="H40" s="32"/>
      <c r="I40" s="31"/>
      <c r="J40" s="31"/>
      <c r="K40" s="31"/>
      <c r="L40" s="31"/>
      <c r="M40" s="31"/>
      <c r="N40" s="32"/>
      <c r="O40" s="31"/>
      <c r="P40" s="31"/>
      <c r="Q40" s="31"/>
      <c r="R40" s="31"/>
      <c r="S40" s="31"/>
      <c r="T40" s="31"/>
      <c r="U40" s="32"/>
      <c r="V40" s="31"/>
      <c r="W40" s="31"/>
      <c r="X40" s="31"/>
      <c r="Y40" s="31"/>
      <c r="Z40" s="31"/>
      <c r="AA40" s="31"/>
      <c r="AB40" s="31"/>
      <c r="AC40" s="31"/>
      <c r="AD40" s="31"/>
      <c r="AE40" s="31"/>
      <c r="AF40" s="31"/>
      <c r="AG40" s="31"/>
      <c r="AH40" s="31"/>
      <c r="AI40" s="31"/>
      <c r="AJ40" s="31"/>
      <c r="AK40" s="31"/>
      <c r="AL40" s="31"/>
      <c r="AM40" s="31"/>
      <c r="AN40" s="31"/>
      <c r="AO40" s="31"/>
      <c r="AP40" s="31"/>
    </row>
    <row r="41" spans="5:42">
      <c r="E41" s="30"/>
      <c r="F41" s="31"/>
      <c r="G41" s="31"/>
      <c r="H41" s="32"/>
      <c r="I41" s="31"/>
      <c r="J41" s="31"/>
      <c r="K41" s="31"/>
      <c r="L41" s="31"/>
      <c r="M41" s="31"/>
      <c r="N41" s="32"/>
      <c r="O41" s="31"/>
      <c r="P41" s="31"/>
      <c r="Q41" s="31"/>
      <c r="R41" s="31"/>
      <c r="S41" s="31"/>
      <c r="T41" s="31"/>
      <c r="U41" s="32"/>
      <c r="V41" s="31"/>
      <c r="W41" s="31"/>
      <c r="X41" s="31"/>
      <c r="Y41" s="31"/>
      <c r="Z41" s="31"/>
      <c r="AA41" s="31"/>
      <c r="AB41" s="31"/>
      <c r="AC41" s="31"/>
      <c r="AD41" s="31"/>
      <c r="AE41" s="31"/>
      <c r="AF41" s="31"/>
      <c r="AG41" s="31"/>
      <c r="AH41" s="31"/>
      <c r="AI41" s="31"/>
      <c r="AJ41" s="31"/>
      <c r="AK41" s="31"/>
      <c r="AL41" s="31"/>
      <c r="AM41" s="31"/>
      <c r="AN41" s="31"/>
      <c r="AO41" s="31"/>
      <c r="AP41" s="31"/>
    </row>
    <row r="42" spans="5:42">
      <c r="E42" s="30"/>
      <c r="F42" s="31"/>
      <c r="G42" s="31"/>
      <c r="H42" s="32"/>
      <c r="I42" s="31"/>
      <c r="J42" s="31"/>
      <c r="K42" s="31"/>
      <c r="L42" s="31"/>
      <c r="M42" s="31"/>
      <c r="N42" s="32"/>
      <c r="O42" s="31"/>
      <c r="P42" s="31"/>
      <c r="Q42" s="31"/>
      <c r="R42" s="31"/>
      <c r="S42" s="31"/>
      <c r="T42" s="31"/>
      <c r="U42" s="32"/>
      <c r="V42" s="31"/>
      <c r="W42" s="31"/>
      <c r="X42" s="31"/>
      <c r="Y42" s="31"/>
      <c r="Z42" s="31"/>
      <c r="AA42" s="31"/>
      <c r="AB42" s="31"/>
      <c r="AC42" s="31"/>
      <c r="AD42" s="31"/>
      <c r="AE42" s="31"/>
      <c r="AF42" s="31"/>
      <c r="AG42" s="31"/>
      <c r="AH42" s="31"/>
      <c r="AI42" s="31"/>
      <c r="AJ42" s="31"/>
      <c r="AK42" s="31"/>
      <c r="AL42" s="31"/>
      <c r="AM42" s="31"/>
      <c r="AN42" s="31"/>
      <c r="AO42" s="31"/>
      <c r="AP42" s="31"/>
    </row>
    <row r="43" spans="5:42">
      <c r="E43" s="30"/>
      <c r="F43" s="31"/>
      <c r="G43" s="31"/>
      <c r="H43" s="32"/>
      <c r="I43" s="31"/>
      <c r="J43" s="31"/>
      <c r="K43" s="31"/>
      <c r="L43" s="31"/>
      <c r="M43" s="31"/>
      <c r="N43" s="32"/>
      <c r="O43" s="31"/>
      <c r="P43" s="31"/>
      <c r="Q43" s="31"/>
      <c r="R43" s="31"/>
      <c r="S43" s="31"/>
      <c r="T43" s="31"/>
      <c r="U43" s="32"/>
      <c r="V43" s="31"/>
      <c r="W43" s="31"/>
      <c r="X43" s="31"/>
      <c r="Y43" s="31"/>
      <c r="Z43" s="31"/>
      <c r="AA43" s="31"/>
      <c r="AB43" s="31"/>
      <c r="AC43" s="31"/>
      <c r="AD43" s="31"/>
      <c r="AE43" s="31"/>
      <c r="AF43" s="31"/>
      <c r="AG43" s="31"/>
      <c r="AH43" s="31"/>
      <c r="AI43" s="31"/>
      <c r="AJ43" s="31"/>
      <c r="AK43" s="31"/>
      <c r="AL43" s="31"/>
      <c r="AM43" s="31"/>
      <c r="AN43" s="31"/>
      <c r="AO43" s="31"/>
      <c r="AP43" s="31"/>
    </row>
    <row r="44" spans="5:42">
      <c r="E44" s="30"/>
      <c r="F44" s="31"/>
      <c r="G44" s="31"/>
      <c r="H44" s="32"/>
      <c r="I44" s="31"/>
      <c r="J44" s="31"/>
      <c r="K44" s="31"/>
      <c r="L44" s="31"/>
      <c r="M44" s="31"/>
      <c r="N44" s="32"/>
      <c r="O44" s="31"/>
      <c r="P44" s="31"/>
      <c r="Q44" s="31"/>
      <c r="R44" s="31"/>
      <c r="S44" s="31"/>
      <c r="T44" s="31"/>
      <c r="U44" s="32"/>
      <c r="V44" s="31"/>
      <c r="W44" s="31"/>
      <c r="X44" s="31"/>
      <c r="Y44" s="31"/>
      <c r="Z44" s="31"/>
      <c r="AA44" s="31"/>
      <c r="AB44" s="31"/>
      <c r="AC44" s="31"/>
      <c r="AD44" s="31"/>
      <c r="AE44" s="31"/>
      <c r="AF44" s="31"/>
      <c r="AG44" s="31"/>
      <c r="AH44" s="31"/>
      <c r="AI44" s="31"/>
      <c r="AJ44" s="31"/>
      <c r="AK44" s="31"/>
      <c r="AL44" s="31"/>
      <c r="AM44" s="31"/>
      <c r="AN44" s="31"/>
      <c r="AO44" s="31"/>
      <c r="AP44" s="31"/>
    </row>
    <row r="45" spans="5:42">
      <c r="E45" s="30"/>
      <c r="F45" s="31"/>
      <c r="G45" s="31"/>
      <c r="H45" s="32"/>
      <c r="I45" s="31"/>
      <c r="J45" s="31"/>
      <c r="K45" s="31"/>
      <c r="L45" s="31"/>
      <c r="M45" s="31"/>
      <c r="N45" s="32"/>
      <c r="O45" s="31"/>
      <c r="P45" s="31"/>
      <c r="Q45" s="31"/>
      <c r="R45" s="31"/>
      <c r="S45" s="31"/>
      <c r="T45" s="31"/>
      <c r="U45" s="32"/>
      <c r="V45" s="31"/>
      <c r="W45" s="31"/>
      <c r="X45" s="31"/>
      <c r="Y45" s="31"/>
      <c r="Z45" s="31"/>
      <c r="AA45" s="31"/>
      <c r="AB45" s="31"/>
      <c r="AC45" s="31"/>
      <c r="AD45" s="31"/>
      <c r="AE45" s="31"/>
      <c r="AF45" s="31"/>
      <c r="AG45" s="31"/>
      <c r="AH45" s="31"/>
      <c r="AI45" s="31"/>
      <c r="AJ45" s="31"/>
      <c r="AK45" s="31"/>
      <c r="AL45" s="31"/>
      <c r="AM45" s="31"/>
      <c r="AN45" s="31"/>
      <c r="AO45" s="31"/>
      <c r="AP45" s="31"/>
    </row>
    <row r="46" spans="5:42">
      <c r="E46" s="30"/>
      <c r="F46" s="31"/>
      <c r="G46" s="31"/>
      <c r="H46" s="32"/>
      <c r="I46" s="31"/>
      <c r="J46" s="31"/>
      <c r="K46" s="31"/>
      <c r="L46" s="31"/>
      <c r="M46" s="31"/>
      <c r="N46" s="32"/>
      <c r="O46" s="31"/>
      <c r="P46" s="31"/>
      <c r="Q46" s="31"/>
      <c r="R46" s="31"/>
      <c r="S46" s="31"/>
      <c r="T46" s="31"/>
      <c r="U46" s="32"/>
      <c r="V46" s="31"/>
      <c r="W46" s="31"/>
      <c r="X46" s="31"/>
      <c r="Y46" s="31"/>
      <c r="Z46" s="31"/>
      <c r="AA46" s="31"/>
      <c r="AB46" s="31"/>
      <c r="AC46" s="31"/>
      <c r="AD46" s="31"/>
      <c r="AE46" s="31"/>
      <c r="AF46" s="31"/>
      <c r="AG46" s="31"/>
      <c r="AH46" s="31"/>
      <c r="AI46" s="31"/>
      <c r="AJ46" s="31"/>
      <c r="AK46" s="31"/>
      <c r="AL46" s="31"/>
      <c r="AM46" s="31"/>
      <c r="AN46" s="31"/>
      <c r="AO46" s="31"/>
      <c r="AP46" s="31"/>
    </row>
    <row r="47" spans="5:42">
      <c r="E47" s="30"/>
      <c r="F47" s="31"/>
      <c r="G47" s="31"/>
      <c r="H47" s="32"/>
      <c r="I47" s="31"/>
      <c r="J47" s="31"/>
      <c r="K47" s="31"/>
      <c r="L47" s="31"/>
      <c r="M47" s="31"/>
      <c r="N47" s="32"/>
      <c r="O47" s="31"/>
      <c r="P47" s="31"/>
      <c r="Q47" s="31"/>
      <c r="R47" s="31"/>
      <c r="S47" s="31"/>
      <c r="T47" s="31"/>
      <c r="U47" s="32"/>
      <c r="V47" s="31"/>
      <c r="W47" s="31"/>
      <c r="X47" s="31"/>
      <c r="Y47" s="31"/>
      <c r="Z47" s="31"/>
      <c r="AA47" s="31"/>
      <c r="AB47" s="31"/>
      <c r="AC47" s="31"/>
      <c r="AD47" s="31"/>
      <c r="AE47" s="31"/>
      <c r="AF47" s="31"/>
      <c r="AG47" s="31"/>
      <c r="AH47" s="31"/>
      <c r="AI47" s="31"/>
      <c r="AJ47" s="31"/>
      <c r="AK47" s="31"/>
      <c r="AL47" s="31"/>
      <c r="AM47" s="31"/>
      <c r="AN47" s="31"/>
      <c r="AO47" s="31"/>
      <c r="AP47" s="31"/>
    </row>
  </sheetData>
  <mergeCells count="1">
    <mergeCell ref="O1:U1"/>
  </mergeCells>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topLeftCell="D1" workbookViewId="0">
      <selection activeCell="Q5" sqref="Q5:Q25"/>
    </sheetView>
  </sheetViews>
  <sheetFormatPr baseColWidth="10" defaultColWidth="8.83203125" defaultRowHeight="14" x14ac:dyDescent="0"/>
  <cols>
    <col min="4" max="4" width="37" customWidth="1"/>
    <col min="5" max="5" width="12.33203125" customWidth="1"/>
    <col min="6" max="6" width="10.1640625" customWidth="1"/>
    <col min="7" max="8" width="8.83203125" customWidth="1"/>
    <col min="9" max="9" width="9.83203125" customWidth="1"/>
    <col min="10" max="12" width="8.83203125" customWidth="1"/>
    <col min="13" max="13" width="10.1640625" customWidth="1"/>
    <col min="14" max="16" width="8.83203125" customWidth="1"/>
  </cols>
  <sheetData>
    <row r="1" spans="1:18">
      <c r="B1" s="22"/>
      <c r="C1" s="22"/>
      <c r="D1" s="22"/>
      <c r="E1" s="52" t="s">
        <v>18</v>
      </c>
      <c r="F1" s="22"/>
      <c r="G1" s="22"/>
      <c r="H1" s="21"/>
      <c r="I1" s="28" t="s">
        <v>79</v>
      </c>
      <c r="J1" s="28"/>
      <c r="K1" s="28"/>
      <c r="L1" s="53"/>
      <c r="M1" s="54" t="s">
        <v>1</v>
      </c>
      <c r="N1" s="54"/>
      <c r="O1" s="54"/>
      <c r="P1" s="55"/>
      <c r="Q1" s="51" t="s">
        <v>75</v>
      </c>
      <c r="R1" s="51" t="s">
        <v>76</v>
      </c>
    </row>
    <row r="2" spans="1:18">
      <c r="A2" s="39" t="s">
        <v>80</v>
      </c>
      <c r="B2" s="28" t="s">
        <v>81</v>
      </c>
      <c r="C2" s="28" t="s">
        <v>37</v>
      </c>
      <c r="D2" s="28" t="s">
        <v>22</v>
      </c>
      <c r="E2" s="52" t="s">
        <v>24</v>
      </c>
      <c r="F2" s="28" t="s">
        <v>25</v>
      </c>
      <c r="G2" s="28" t="s">
        <v>15</v>
      </c>
      <c r="H2" s="53" t="s">
        <v>12</v>
      </c>
      <c r="I2" s="28" t="s">
        <v>24</v>
      </c>
      <c r="J2" s="28" t="s">
        <v>25</v>
      </c>
      <c r="K2" s="28" t="s">
        <v>82</v>
      </c>
      <c r="L2" s="53" t="s">
        <v>26</v>
      </c>
      <c r="M2" s="28" t="s">
        <v>24</v>
      </c>
      <c r="N2" s="28" t="s">
        <v>27</v>
      </c>
      <c r="O2" s="28" t="s">
        <v>82</v>
      </c>
      <c r="P2" s="53" t="s">
        <v>12</v>
      </c>
      <c r="Q2" s="26" t="s">
        <v>83</v>
      </c>
    </row>
    <row r="3" spans="1:18">
      <c r="E3" s="20" t="s">
        <v>32</v>
      </c>
      <c r="F3" t="s">
        <v>32</v>
      </c>
      <c r="G3" t="s">
        <v>32</v>
      </c>
      <c r="H3" s="21" t="s">
        <v>32</v>
      </c>
      <c r="I3" s="29" t="s">
        <v>32</v>
      </c>
      <c r="J3" s="29" t="s">
        <v>32</v>
      </c>
      <c r="K3" s="29" t="s">
        <v>32</v>
      </c>
      <c r="L3" s="21" t="s">
        <v>32</v>
      </c>
      <c r="M3" s="29" t="s">
        <v>32</v>
      </c>
      <c r="N3" s="29" t="s">
        <v>32</v>
      </c>
      <c r="O3" s="29" t="s">
        <v>32</v>
      </c>
      <c r="P3" s="21" t="s">
        <v>32</v>
      </c>
      <c r="Q3" s="29" t="s">
        <v>32</v>
      </c>
      <c r="R3" s="29" t="s">
        <v>32</v>
      </c>
    </row>
    <row r="4" spans="1:18">
      <c r="A4">
        <v>1</v>
      </c>
      <c r="B4" t="s">
        <v>60</v>
      </c>
      <c r="C4">
        <v>850</v>
      </c>
      <c r="D4">
        <v>125</v>
      </c>
      <c r="E4" s="35">
        <v>30.975100000000001</v>
      </c>
      <c r="F4" s="36">
        <v>30.9756</v>
      </c>
      <c r="G4" s="36">
        <f>E4-F4</f>
        <v>-4.9999999999883471E-4</v>
      </c>
      <c r="H4" s="37">
        <f>AVERAGE(E4,F4)</f>
        <v>30.975349999999999</v>
      </c>
      <c r="I4" s="36">
        <v>30.976800000000001</v>
      </c>
      <c r="J4" s="36">
        <v>30.976600000000001</v>
      </c>
      <c r="K4" s="36">
        <f>I4-J4</f>
        <v>1.9999999999953388E-4</v>
      </c>
      <c r="L4" s="37">
        <f>(I4+J4)/2</f>
        <v>30.976700000000001</v>
      </c>
      <c r="M4" s="36">
        <v>30.975999999999999</v>
      </c>
      <c r="N4" s="36">
        <v>30.976400000000002</v>
      </c>
      <c r="O4" s="31">
        <f>M4-N4</f>
        <v>-4.0000000000262048E-4</v>
      </c>
      <c r="P4" s="32">
        <f>AVERAGE(M4,N4)</f>
        <v>30.976199999999999</v>
      </c>
      <c r="Q4" s="31">
        <f>L4-H4</f>
        <v>1.3500000000021828E-3</v>
      </c>
      <c r="R4" s="31">
        <f>P4-H4</f>
        <v>8.4999999999979536E-4</v>
      </c>
    </row>
    <row r="5" spans="1:18">
      <c r="C5">
        <v>63</v>
      </c>
      <c r="D5">
        <v>126</v>
      </c>
      <c r="E5" s="35">
        <v>31.7151</v>
      </c>
      <c r="F5" s="36">
        <v>31.715299999999999</v>
      </c>
      <c r="G5" s="36">
        <f t="shared" ref="G5:G25" si="0">E5-F5</f>
        <v>-1.9999999999953388E-4</v>
      </c>
      <c r="H5" s="37">
        <f t="shared" ref="H5:H25" si="1">AVERAGE(E5,F5)</f>
        <v>31.715199999999999</v>
      </c>
      <c r="I5" s="36">
        <v>32.669400000000003</v>
      </c>
      <c r="J5" s="36">
        <v>32.669800000000002</v>
      </c>
      <c r="K5" s="36">
        <f t="shared" ref="K5:K25" si="2">I5-J5</f>
        <v>-3.9999999999906777E-4</v>
      </c>
      <c r="L5" s="37">
        <f t="shared" ref="L5:L25" si="3">(I5+J5)/2</f>
        <v>32.669600000000003</v>
      </c>
      <c r="M5" s="36">
        <v>32.640700000000002</v>
      </c>
      <c r="N5" s="38">
        <v>32.640599999999999</v>
      </c>
      <c r="O5" s="31">
        <f t="shared" ref="O5:O25" si="4">M5-N5</f>
        <v>1.0000000000331966E-4</v>
      </c>
      <c r="P5" s="32">
        <f t="shared" ref="P5:P25" si="5">AVERAGE(M5,N5)</f>
        <v>32.640650000000001</v>
      </c>
      <c r="Q5" s="31">
        <f>L5-H5</f>
        <v>0.95440000000000325</v>
      </c>
      <c r="R5" s="31">
        <f t="shared" ref="R5:R25" si="6">P5-H5</f>
        <v>0.92545000000000144</v>
      </c>
    </row>
    <row r="6" spans="1:18">
      <c r="A6">
        <v>2</v>
      </c>
      <c r="B6" t="s">
        <v>61</v>
      </c>
      <c r="C6">
        <v>850</v>
      </c>
      <c r="D6">
        <v>127</v>
      </c>
      <c r="E6" s="35">
        <v>29.179099999999998</v>
      </c>
      <c r="F6" s="36">
        <v>29.178999999999998</v>
      </c>
      <c r="G6" s="36">
        <f t="shared" si="0"/>
        <v>9.9999999999766942E-5</v>
      </c>
      <c r="H6" s="37">
        <f t="shared" si="1"/>
        <v>29.179049999999997</v>
      </c>
      <c r="I6" s="36">
        <v>29.195799999999998</v>
      </c>
      <c r="J6" s="36">
        <v>29.195900000000002</v>
      </c>
      <c r="K6" s="36">
        <f t="shared" si="2"/>
        <v>-1.0000000000331966E-4</v>
      </c>
      <c r="L6" s="37">
        <f t="shared" si="3"/>
        <v>29.19585</v>
      </c>
      <c r="M6" s="38">
        <v>29.191700000000001</v>
      </c>
      <c r="N6" s="38">
        <v>29.1921</v>
      </c>
      <c r="O6" s="31">
        <f t="shared" si="4"/>
        <v>-3.9999999999906777E-4</v>
      </c>
      <c r="P6" s="32">
        <f t="shared" si="5"/>
        <v>29.1919</v>
      </c>
      <c r="Q6" s="31">
        <f t="shared" ref="Q6:Q25" si="7">L6-H6</f>
        <v>1.6800000000003479E-2</v>
      </c>
      <c r="R6" s="31">
        <f t="shared" si="6"/>
        <v>1.2850000000003803E-2</v>
      </c>
    </row>
    <row r="7" spans="1:18">
      <c r="C7">
        <v>63</v>
      </c>
      <c r="D7">
        <v>128</v>
      </c>
      <c r="E7" s="35">
        <v>30.245899999999999</v>
      </c>
      <c r="F7" s="36">
        <v>30.2455</v>
      </c>
      <c r="G7" s="36">
        <f t="shared" si="0"/>
        <v>3.9999999999906777E-4</v>
      </c>
      <c r="H7" s="37">
        <f t="shared" si="1"/>
        <v>30.245699999999999</v>
      </c>
      <c r="I7" s="36">
        <v>31.796299999999999</v>
      </c>
      <c r="J7" s="36">
        <v>31.796600000000002</v>
      </c>
      <c r="K7" s="36">
        <f t="shared" si="2"/>
        <v>-3.0000000000285354E-4</v>
      </c>
      <c r="L7" s="37">
        <f t="shared" si="3"/>
        <v>31.79645</v>
      </c>
      <c r="M7" s="38">
        <v>31.764399999999998</v>
      </c>
      <c r="N7" s="38">
        <v>31.764399999999998</v>
      </c>
      <c r="O7" s="31">
        <f t="shared" si="4"/>
        <v>0</v>
      </c>
      <c r="P7" s="32">
        <f t="shared" si="5"/>
        <v>31.764399999999998</v>
      </c>
      <c r="Q7" s="31">
        <f t="shared" si="7"/>
        <v>1.5507500000000007</v>
      </c>
      <c r="R7" s="31">
        <f t="shared" si="6"/>
        <v>1.5186999999999991</v>
      </c>
    </row>
    <row r="8" spans="1:18">
      <c r="A8">
        <v>3</v>
      </c>
      <c r="B8" t="s">
        <v>62</v>
      </c>
      <c r="C8">
        <v>850</v>
      </c>
      <c r="D8">
        <v>129</v>
      </c>
      <c r="E8" s="35">
        <v>31.211500000000001</v>
      </c>
      <c r="F8" s="36">
        <v>31.211600000000001</v>
      </c>
      <c r="G8" s="36">
        <f t="shared" si="0"/>
        <v>-9.9999999999766942E-5</v>
      </c>
      <c r="H8" s="37">
        <f t="shared" si="1"/>
        <v>31.211550000000003</v>
      </c>
      <c r="I8" s="36">
        <v>31.249300000000002</v>
      </c>
      <c r="J8" s="36">
        <v>31.249500000000001</v>
      </c>
      <c r="K8" s="36">
        <f t="shared" si="2"/>
        <v>-1.9999999999953388E-4</v>
      </c>
      <c r="L8" s="37">
        <f t="shared" si="3"/>
        <v>31.249400000000001</v>
      </c>
      <c r="M8" s="36">
        <v>31.247699999999998</v>
      </c>
      <c r="N8" s="36">
        <v>31.247699999999998</v>
      </c>
      <c r="O8" s="31">
        <f t="shared" si="4"/>
        <v>0</v>
      </c>
      <c r="P8" s="32">
        <f t="shared" si="5"/>
        <v>31.247699999999998</v>
      </c>
      <c r="Q8" s="31">
        <f t="shared" si="7"/>
        <v>3.7849999999998829E-2</v>
      </c>
      <c r="R8" s="31">
        <f t="shared" si="6"/>
        <v>3.6149999999995686E-2</v>
      </c>
    </row>
    <row r="9" spans="1:18">
      <c r="C9">
        <v>63</v>
      </c>
      <c r="D9">
        <v>130</v>
      </c>
      <c r="E9" s="35">
        <v>29.7285</v>
      </c>
      <c r="F9" s="36">
        <v>29.7285</v>
      </c>
      <c r="G9" s="36">
        <f t="shared" si="0"/>
        <v>0</v>
      </c>
      <c r="H9" s="37">
        <f t="shared" si="1"/>
        <v>29.7285</v>
      </c>
      <c r="I9" s="36">
        <v>31.028700000000001</v>
      </c>
      <c r="J9" s="36">
        <v>31.029</v>
      </c>
      <c r="K9" s="36">
        <f t="shared" si="2"/>
        <v>-2.9999999999930083E-4</v>
      </c>
      <c r="L9" s="37">
        <f t="shared" si="3"/>
        <v>31.028849999999998</v>
      </c>
      <c r="M9" s="36">
        <v>30.9941</v>
      </c>
      <c r="N9" s="38">
        <v>30.994499999999999</v>
      </c>
      <c r="O9" s="31">
        <f t="shared" si="4"/>
        <v>-3.9999999999906777E-4</v>
      </c>
      <c r="P9" s="32">
        <f t="shared" si="5"/>
        <v>30.994299999999999</v>
      </c>
      <c r="Q9" s="31">
        <f t="shared" si="7"/>
        <v>1.3003499999999981</v>
      </c>
      <c r="R9" s="31">
        <f t="shared" si="6"/>
        <v>1.2657999999999987</v>
      </c>
    </row>
    <row r="10" spans="1:18">
      <c r="A10">
        <v>4</v>
      </c>
      <c r="B10" t="s">
        <v>63</v>
      </c>
      <c r="C10">
        <v>850</v>
      </c>
      <c r="D10">
        <v>131</v>
      </c>
      <c r="E10" s="35">
        <v>32.006</v>
      </c>
      <c r="F10" s="36">
        <v>32.005699999999997</v>
      </c>
      <c r="G10" s="36">
        <f t="shared" si="0"/>
        <v>3.0000000000285354E-4</v>
      </c>
      <c r="H10" s="37">
        <f t="shared" si="1"/>
        <v>32.005849999999995</v>
      </c>
      <c r="I10" s="36">
        <v>32.024900000000002</v>
      </c>
      <c r="J10" s="36">
        <v>32.024799999999999</v>
      </c>
      <c r="K10" s="36">
        <f t="shared" si="2"/>
        <v>1.0000000000331966E-4</v>
      </c>
      <c r="L10" s="37">
        <f t="shared" si="3"/>
        <v>32.024850000000001</v>
      </c>
      <c r="M10" s="36">
        <v>32.024799999999999</v>
      </c>
      <c r="N10" s="36">
        <v>32.0246</v>
      </c>
      <c r="O10" s="31">
        <f t="shared" si="4"/>
        <v>1.9999999999953388E-4</v>
      </c>
      <c r="P10" s="32">
        <f t="shared" si="5"/>
        <v>32.024699999999996</v>
      </c>
      <c r="Q10" s="31">
        <f t="shared" si="7"/>
        <v>1.9000000000005457E-2</v>
      </c>
      <c r="R10" s="31">
        <f t="shared" si="6"/>
        <v>1.8850000000000477E-2</v>
      </c>
    </row>
    <row r="11" spans="1:18">
      <c r="C11">
        <v>63</v>
      </c>
      <c r="D11" t="s">
        <v>73</v>
      </c>
      <c r="E11" s="35">
        <v>29.099499999999999</v>
      </c>
      <c r="F11" s="36">
        <v>29.099299999999999</v>
      </c>
      <c r="G11" s="36">
        <f t="shared" si="0"/>
        <v>1.9999999999953388E-4</v>
      </c>
      <c r="H11" s="37">
        <f t="shared" si="1"/>
        <v>29.099399999999999</v>
      </c>
      <c r="I11" s="36">
        <v>30.706</v>
      </c>
      <c r="J11" s="36">
        <v>30.706099999999999</v>
      </c>
      <c r="K11" s="36">
        <f t="shared" si="2"/>
        <v>-9.9999999999766942E-5</v>
      </c>
      <c r="L11" s="37">
        <f t="shared" si="3"/>
        <v>30.706049999999998</v>
      </c>
      <c r="M11" s="36">
        <v>30.668099999999999</v>
      </c>
      <c r="N11" s="38">
        <v>30.668399999999998</v>
      </c>
      <c r="O11" s="31">
        <f t="shared" si="4"/>
        <v>-2.9999999999930083E-4</v>
      </c>
      <c r="P11" s="32">
        <f t="shared" si="5"/>
        <v>30.66825</v>
      </c>
      <c r="Q11" s="31">
        <f t="shared" si="7"/>
        <v>1.6066499999999984</v>
      </c>
      <c r="R11" s="31">
        <f t="shared" si="6"/>
        <v>1.5688500000000012</v>
      </c>
    </row>
    <row r="12" spans="1:18">
      <c r="A12">
        <v>5</v>
      </c>
      <c r="B12" t="s">
        <v>64</v>
      </c>
      <c r="C12">
        <v>850</v>
      </c>
      <c r="D12">
        <v>133</v>
      </c>
      <c r="E12" s="35">
        <v>32.315100000000001</v>
      </c>
      <c r="F12" s="36">
        <v>32.315100000000001</v>
      </c>
      <c r="G12" s="36">
        <f t="shared" si="0"/>
        <v>0</v>
      </c>
      <c r="H12" s="37">
        <f t="shared" si="1"/>
        <v>32.315100000000001</v>
      </c>
      <c r="I12" s="36">
        <v>32.3262</v>
      </c>
      <c r="J12" s="36">
        <v>32.3262</v>
      </c>
      <c r="K12" s="36">
        <f t="shared" si="2"/>
        <v>0</v>
      </c>
      <c r="L12" s="37">
        <f t="shared" si="3"/>
        <v>32.3262</v>
      </c>
      <c r="M12" s="31">
        <v>32.323</v>
      </c>
      <c r="N12" s="31">
        <v>32.322699999999998</v>
      </c>
      <c r="O12" s="31">
        <f t="shared" si="4"/>
        <v>3.0000000000285354E-4</v>
      </c>
      <c r="P12" s="32">
        <f t="shared" si="5"/>
        <v>32.322850000000003</v>
      </c>
      <c r="Q12" s="31">
        <f t="shared" si="7"/>
        <v>1.1099999999999E-2</v>
      </c>
      <c r="R12" s="31">
        <f t="shared" si="6"/>
        <v>7.7500000000014779E-3</v>
      </c>
    </row>
    <row r="13" spans="1:18">
      <c r="C13">
        <v>63</v>
      </c>
      <c r="D13">
        <v>134</v>
      </c>
      <c r="E13" s="35">
        <v>31.116</v>
      </c>
      <c r="F13" s="36">
        <v>31.1157</v>
      </c>
      <c r="G13" s="36">
        <f t="shared" si="0"/>
        <v>2.9999999999930083E-4</v>
      </c>
      <c r="H13" s="37">
        <f t="shared" si="1"/>
        <v>31.115850000000002</v>
      </c>
      <c r="I13" s="36">
        <v>32.904699999999998</v>
      </c>
      <c r="J13" s="36">
        <v>32.904499999999999</v>
      </c>
      <c r="K13" s="36">
        <f t="shared" si="2"/>
        <v>1.9999999999953388E-4</v>
      </c>
      <c r="L13" s="37">
        <f t="shared" si="3"/>
        <v>32.904600000000002</v>
      </c>
      <c r="M13" s="36">
        <v>32.8643</v>
      </c>
      <c r="N13" s="38">
        <v>32.864100000000001</v>
      </c>
      <c r="O13" s="31">
        <f t="shared" si="4"/>
        <v>1.9999999999953388E-4</v>
      </c>
      <c r="P13" s="32">
        <f t="shared" si="5"/>
        <v>32.864199999999997</v>
      </c>
      <c r="Q13" s="31">
        <f t="shared" si="7"/>
        <v>1.7887500000000003</v>
      </c>
      <c r="R13" s="31">
        <f t="shared" si="6"/>
        <v>1.748349999999995</v>
      </c>
    </row>
    <row r="14" spans="1:18">
      <c r="A14">
        <v>6</v>
      </c>
      <c r="B14" t="s">
        <v>65</v>
      </c>
      <c r="C14">
        <v>850</v>
      </c>
      <c r="D14" s="34" t="s">
        <v>71</v>
      </c>
      <c r="E14" s="35">
        <v>29.6692</v>
      </c>
      <c r="F14" s="36">
        <v>29.6693</v>
      </c>
      <c r="G14" s="36">
        <f t="shared" si="0"/>
        <v>-9.9999999999766942E-5</v>
      </c>
      <c r="H14" s="37">
        <f t="shared" si="1"/>
        <v>29.669249999999998</v>
      </c>
      <c r="I14" s="36">
        <v>29.676500000000001</v>
      </c>
      <c r="J14" s="36">
        <v>29.6768</v>
      </c>
      <c r="K14" s="36">
        <f t="shared" si="2"/>
        <v>-2.9999999999930083E-4</v>
      </c>
      <c r="L14" s="37">
        <f t="shared" si="3"/>
        <v>29.676650000000002</v>
      </c>
      <c r="M14" s="36">
        <v>29.676600000000001</v>
      </c>
      <c r="N14" s="36">
        <v>29.676500000000001</v>
      </c>
      <c r="O14" s="31">
        <f t="shared" si="4"/>
        <v>9.9999999999766942E-5</v>
      </c>
      <c r="P14" s="32">
        <f t="shared" si="5"/>
        <v>29.676549999999999</v>
      </c>
      <c r="Q14" s="31">
        <f t="shared" si="7"/>
        <v>7.40000000000407E-3</v>
      </c>
      <c r="R14" s="31">
        <f t="shared" si="6"/>
        <v>7.3000000000007503E-3</v>
      </c>
    </row>
    <row r="15" spans="1:18">
      <c r="C15">
        <v>63</v>
      </c>
      <c r="D15">
        <v>136</v>
      </c>
      <c r="E15" s="35">
        <v>30.137699999999999</v>
      </c>
      <c r="F15" s="36">
        <v>30.137599999999999</v>
      </c>
      <c r="G15" s="36">
        <f t="shared" si="0"/>
        <v>9.9999999999766942E-5</v>
      </c>
      <c r="H15" s="37">
        <f t="shared" si="1"/>
        <v>30.137650000000001</v>
      </c>
      <c r="I15" s="36">
        <v>32.170900000000003</v>
      </c>
      <c r="J15" s="36">
        <v>32.171100000000003</v>
      </c>
      <c r="K15" s="36">
        <f t="shared" si="2"/>
        <v>-1.9999999999953388E-4</v>
      </c>
      <c r="L15" s="37">
        <f t="shared" si="3"/>
        <v>32.171000000000006</v>
      </c>
      <c r="M15" s="36">
        <v>32.138100000000001</v>
      </c>
      <c r="N15" s="38">
        <v>32.138100000000001</v>
      </c>
      <c r="O15" s="31">
        <f t="shared" si="4"/>
        <v>0</v>
      </c>
      <c r="P15" s="32">
        <f t="shared" si="5"/>
        <v>32.138100000000001</v>
      </c>
      <c r="Q15" s="31">
        <f t="shared" si="7"/>
        <v>2.0333500000000058</v>
      </c>
      <c r="R15" s="31">
        <f t="shared" si="6"/>
        <v>2.0004500000000007</v>
      </c>
    </row>
    <row r="16" spans="1:18">
      <c r="A16">
        <v>7</v>
      </c>
      <c r="B16" t="s">
        <v>66</v>
      </c>
      <c r="C16">
        <v>850</v>
      </c>
      <c r="D16">
        <v>137</v>
      </c>
      <c r="E16" s="35">
        <v>32.091200000000001</v>
      </c>
      <c r="F16" s="36">
        <v>32.091099999999997</v>
      </c>
      <c r="G16" s="36">
        <f t="shared" si="0"/>
        <v>1.0000000000331966E-4</v>
      </c>
      <c r="H16" s="37">
        <f t="shared" si="1"/>
        <v>32.091149999999999</v>
      </c>
      <c r="I16" s="36">
        <v>32.1387</v>
      </c>
      <c r="J16" s="36">
        <v>32.138800000000003</v>
      </c>
      <c r="K16" s="36">
        <f t="shared" si="2"/>
        <v>-1.0000000000331966E-4</v>
      </c>
      <c r="L16" s="37">
        <f t="shared" si="3"/>
        <v>32.138750000000002</v>
      </c>
      <c r="M16" s="38">
        <v>32.134799999999998</v>
      </c>
      <c r="N16" s="38">
        <v>32.134500000000003</v>
      </c>
      <c r="O16" s="31">
        <f t="shared" si="4"/>
        <v>2.9999999999574811E-4</v>
      </c>
      <c r="P16" s="32">
        <f t="shared" si="5"/>
        <v>32.134650000000001</v>
      </c>
      <c r="Q16" s="31">
        <f t="shared" si="7"/>
        <v>4.7600000000002751E-2</v>
      </c>
      <c r="R16" s="31">
        <f t="shared" si="6"/>
        <v>4.3500000000001648E-2</v>
      </c>
    </row>
    <row r="17" spans="1:18">
      <c r="C17">
        <v>63</v>
      </c>
      <c r="D17">
        <v>138</v>
      </c>
      <c r="E17" s="35">
        <v>31.5806</v>
      </c>
      <c r="F17" s="36">
        <v>31.580200000000001</v>
      </c>
      <c r="G17" s="36">
        <f t="shared" si="0"/>
        <v>3.9999999999906777E-4</v>
      </c>
      <c r="H17" s="37">
        <f t="shared" si="1"/>
        <v>31.580400000000001</v>
      </c>
      <c r="I17" s="36">
        <v>34.519799999999996</v>
      </c>
      <c r="J17" s="36">
        <v>34.519399999999997</v>
      </c>
      <c r="K17" s="36">
        <f t="shared" si="2"/>
        <v>3.9999999999906777E-4</v>
      </c>
      <c r="L17" s="37">
        <f t="shared" si="3"/>
        <v>34.519599999999997</v>
      </c>
      <c r="M17" s="38">
        <v>34.474400000000003</v>
      </c>
      <c r="N17" s="38">
        <v>34.4741</v>
      </c>
      <c r="O17" s="31">
        <f t="shared" si="4"/>
        <v>3.0000000000285354E-4</v>
      </c>
      <c r="P17" s="32">
        <f t="shared" si="5"/>
        <v>34.474249999999998</v>
      </c>
      <c r="Q17" s="31">
        <f t="shared" si="7"/>
        <v>2.939199999999996</v>
      </c>
      <c r="R17" s="31">
        <f t="shared" si="6"/>
        <v>2.8938499999999969</v>
      </c>
    </row>
    <row r="18" spans="1:18">
      <c r="A18">
        <v>8</v>
      </c>
      <c r="B18" t="s">
        <v>67</v>
      </c>
      <c r="C18">
        <v>850</v>
      </c>
      <c r="D18" s="34" t="s">
        <v>72</v>
      </c>
      <c r="E18" s="35">
        <v>29.209299999999999</v>
      </c>
      <c r="F18" s="36">
        <v>29.2089</v>
      </c>
      <c r="G18" s="36">
        <f t="shared" si="0"/>
        <v>3.9999999999906777E-4</v>
      </c>
      <c r="H18" s="37">
        <f t="shared" si="1"/>
        <v>29.209099999999999</v>
      </c>
      <c r="I18" s="36">
        <v>29.3126</v>
      </c>
      <c r="J18" s="36">
        <v>29.312799999999999</v>
      </c>
      <c r="K18" s="36">
        <f t="shared" si="2"/>
        <v>-1.9999999999953388E-4</v>
      </c>
      <c r="L18" s="37">
        <f t="shared" si="3"/>
        <v>29.3127</v>
      </c>
      <c r="M18" s="36">
        <v>29.309200000000001</v>
      </c>
      <c r="N18" s="36">
        <v>29.309000000000001</v>
      </c>
      <c r="O18" s="31">
        <f t="shared" si="4"/>
        <v>1.9999999999953388E-4</v>
      </c>
      <c r="P18" s="32">
        <f t="shared" si="5"/>
        <v>29.309100000000001</v>
      </c>
      <c r="Q18" s="31">
        <f t="shared" si="7"/>
        <v>0.10360000000000014</v>
      </c>
      <c r="R18" s="31">
        <f t="shared" si="6"/>
        <v>0.10000000000000142</v>
      </c>
    </row>
    <row r="19" spans="1:18">
      <c r="C19">
        <v>63</v>
      </c>
      <c r="D19">
        <v>140</v>
      </c>
      <c r="E19" s="35">
        <v>31.246600000000001</v>
      </c>
      <c r="F19" s="36">
        <v>31.246700000000001</v>
      </c>
      <c r="G19" s="36">
        <f t="shared" si="0"/>
        <v>-9.9999999999766942E-5</v>
      </c>
      <c r="H19" s="37">
        <f t="shared" si="1"/>
        <v>31.246650000000002</v>
      </c>
      <c r="I19" s="36">
        <v>34.722700000000003</v>
      </c>
      <c r="J19" s="36">
        <v>34.7226</v>
      </c>
      <c r="K19" s="36">
        <f t="shared" si="2"/>
        <v>1.0000000000331966E-4</v>
      </c>
      <c r="L19" s="37">
        <f t="shared" si="3"/>
        <v>34.722650000000002</v>
      </c>
      <c r="M19" s="36">
        <v>34.6584</v>
      </c>
      <c r="N19" s="38">
        <v>34.658799999999999</v>
      </c>
      <c r="O19" s="31">
        <f t="shared" si="4"/>
        <v>-3.9999999999906777E-4</v>
      </c>
      <c r="P19" s="32">
        <f t="shared" si="5"/>
        <v>34.6586</v>
      </c>
      <c r="Q19" s="31">
        <f t="shared" si="7"/>
        <v>3.4759999999999991</v>
      </c>
      <c r="R19" s="31">
        <f t="shared" si="6"/>
        <v>3.4119499999999974</v>
      </c>
    </row>
    <row r="20" spans="1:18">
      <c r="A20">
        <v>9</v>
      </c>
      <c r="B20" t="s">
        <v>68</v>
      </c>
      <c r="C20">
        <v>850</v>
      </c>
      <c r="D20">
        <v>141</v>
      </c>
      <c r="E20" s="35">
        <v>32.338000000000001</v>
      </c>
      <c r="F20" s="36">
        <v>32.338099999999997</v>
      </c>
      <c r="G20" s="36">
        <f t="shared" si="0"/>
        <v>-9.9999999996214228E-5</v>
      </c>
      <c r="H20" s="37">
        <f t="shared" si="1"/>
        <v>32.338049999999996</v>
      </c>
      <c r="I20" s="36">
        <v>32.347000000000001</v>
      </c>
      <c r="J20" s="36">
        <v>32.3474</v>
      </c>
      <c r="K20" s="36">
        <f t="shared" si="2"/>
        <v>-3.9999999999906777E-4</v>
      </c>
      <c r="L20" s="37">
        <f t="shared" si="3"/>
        <v>32.347200000000001</v>
      </c>
      <c r="M20" s="36">
        <v>32.346200000000003</v>
      </c>
      <c r="N20" s="36">
        <v>32.346200000000003</v>
      </c>
      <c r="O20" s="31">
        <f t="shared" si="4"/>
        <v>0</v>
      </c>
      <c r="P20" s="32">
        <f t="shared" si="5"/>
        <v>32.346200000000003</v>
      </c>
      <c r="Q20" s="31">
        <f t="shared" si="7"/>
        <v>9.1500000000053205E-3</v>
      </c>
      <c r="R20" s="31">
        <f t="shared" si="6"/>
        <v>8.1500000000076511E-3</v>
      </c>
    </row>
    <row r="21" spans="1:18">
      <c r="C21">
        <v>63</v>
      </c>
      <c r="D21">
        <v>142</v>
      </c>
      <c r="E21" s="35">
        <v>29.21</v>
      </c>
      <c r="F21" s="36">
        <v>29.209800000000001</v>
      </c>
      <c r="G21" s="36">
        <f t="shared" si="0"/>
        <v>1.9999999999953388E-4</v>
      </c>
      <c r="H21" s="37">
        <f t="shared" si="1"/>
        <v>29.209900000000001</v>
      </c>
      <c r="I21" s="36">
        <v>32.106499999999997</v>
      </c>
      <c r="J21" s="36">
        <v>32.106099999999998</v>
      </c>
      <c r="K21" s="36">
        <f t="shared" si="2"/>
        <v>3.9999999999906777E-4</v>
      </c>
      <c r="L21" s="37">
        <f t="shared" si="3"/>
        <v>32.106299999999997</v>
      </c>
      <c r="M21" s="38">
        <v>32.067300000000003</v>
      </c>
      <c r="N21" s="38">
        <v>32.067599999999999</v>
      </c>
      <c r="O21" s="31">
        <f t="shared" si="4"/>
        <v>-2.9999999999574811E-4</v>
      </c>
      <c r="P21" s="32">
        <f t="shared" si="5"/>
        <v>32.067450000000001</v>
      </c>
      <c r="Q21" s="31">
        <f t="shared" si="7"/>
        <v>2.8963999999999963</v>
      </c>
      <c r="R21" s="31">
        <f t="shared" si="6"/>
        <v>2.8575499999999998</v>
      </c>
    </row>
    <row r="22" spans="1:18">
      <c r="A22">
        <v>10</v>
      </c>
      <c r="B22" t="s">
        <v>69</v>
      </c>
      <c r="C22">
        <v>850</v>
      </c>
      <c r="D22">
        <v>143</v>
      </c>
      <c r="E22" s="35">
        <v>32.534700000000001</v>
      </c>
      <c r="F22" s="36">
        <v>32.534599999999998</v>
      </c>
      <c r="G22" s="36">
        <f t="shared" si="0"/>
        <v>1.0000000000331966E-4</v>
      </c>
      <c r="H22" s="37">
        <f t="shared" si="1"/>
        <v>32.534649999999999</v>
      </c>
      <c r="I22" s="36">
        <v>32.625599999999999</v>
      </c>
      <c r="J22" s="36">
        <v>32.6252</v>
      </c>
      <c r="K22" s="36">
        <f t="shared" si="2"/>
        <v>3.9999999999906777E-4</v>
      </c>
      <c r="L22" s="37">
        <f t="shared" si="3"/>
        <v>32.625399999999999</v>
      </c>
      <c r="M22" s="36">
        <v>32.619599999999998</v>
      </c>
      <c r="N22" s="36">
        <v>32.620100000000001</v>
      </c>
      <c r="O22" s="31">
        <f t="shared" si="4"/>
        <v>-5.0000000000238742E-4</v>
      </c>
      <c r="P22" s="32">
        <f t="shared" si="5"/>
        <v>32.61985</v>
      </c>
      <c r="Q22" s="31">
        <f t="shared" si="7"/>
        <v>9.0749999999999886E-2</v>
      </c>
      <c r="R22" s="31">
        <f t="shared" si="6"/>
        <v>8.5200000000000387E-2</v>
      </c>
    </row>
    <row r="23" spans="1:18">
      <c r="C23">
        <v>63</v>
      </c>
      <c r="D23">
        <v>144</v>
      </c>
      <c r="E23" s="35">
        <v>30.886900000000001</v>
      </c>
      <c r="F23" s="36">
        <v>30.8871</v>
      </c>
      <c r="G23" s="36">
        <f t="shared" si="0"/>
        <v>-1.9999999999953388E-4</v>
      </c>
      <c r="H23" s="37">
        <f t="shared" si="1"/>
        <v>30.887</v>
      </c>
      <c r="I23" s="36">
        <v>33.568899999999999</v>
      </c>
      <c r="J23" s="36">
        <v>33.569299999999998</v>
      </c>
      <c r="K23" s="36">
        <f t="shared" si="2"/>
        <v>-3.9999999999906777E-4</v>
      </c>
      <c r="L23" s="37">
        <f t="shared" si="3"/>
        <v>33.569099999999999</v>
      </c>
      <c r="M23" s="38">
        <v>33.5107</v>
      </c>
      <c r="N23" s="38">
        <v>33.510899999999999</v>
      </c>
      <c r="O23" s="31">
        <f t="shared" si="4"/>
        <v>-1.9999999999953388E-4</v>
      </c>
      <c r="P23" s="32">
        <f t="shared" si="5"/>
        <v>33.510800000000003</v>
      </c>
      <c r="Q23" s="31">
        <f t="shared" si="7"/>
        <v>2.6820999999999984</v>
      </c>
      <c r="R23" s="31">
        <f t="shared" si="6"/>
        <v>2.6238000000000028</v>
      </c>
    </row>
    <row r="24" spans="1:18">
      <c r="A24">
        <v>11</v>
      </c>
      <c r="B24" t="s">
        <v>70</v>
      </c>
      <c r="C24">
        <v>850</v>
      </c>
      <c r="D24">
        <v>145</v>
      </c>
      <c r="E24" s="35">
        <v>29.305800000000001</v>
      </c>
      <c r="F24" s="36">
        <v>29.305700000000002</v>
      </c>
      <c r="G24" s="36">
        <f t="shared" si="0"/>
        <v>9.9999999999766942E-5</v>
      </c>
      <c r="H24" s="37">
        <f t="shared" si="1"/>
        <v>29.305750000000003</v>
      </c>
      <c r="I24" s="36">
        <v>29.4238</v>
      </c>
      <c r="J24" s="36">
        <v>29.423500000000001</v>
      </c>
      <c r="K24" s="36">
        <f t="shared" si="2"/>
        <v>2.9999999999930083E-4</v>
      </c>
      <c r="L24" s="37">
        <f t="shared" si="3"/>
        <v>29.423650000000002</v>
      </c>
      <c r="M24" s="38">
        <v>29.416499999999999</v>
      </c>
      <c r="N24" s="38">
        <v>29.416899999999998</v>
      </c>
      <c r="O24" s="31">
        <f t="shared" si="4"/>
        <v>-3.9999999999906777E-4</v>
      </c>
      <c r="P24" s="32">
        <f t="shared" si="5"/>
        <v>29.416699999999999</v>
      </c>
      <c r="Q24" s="31">
        <f t="shared" si="7"/>
        <v>0.11789999999999878</v>
      </c>
      <c r="R24" s="31">
        <f t="shared" si="6"/>
        <v>0.11094999999999544</v>
      </c>
    </row>
    <row r="25" spans="1:18">
      <c r="C25">
        <v>63</v>
      </c>
      <c r="D25">
        <v>146</v>
      </c>
      <c r="E25" s="35">
        <v>31.4375</v>
      </c>
      <c r="F25" s="36">
        <v>31.4376</v>
      </c>
      <c r="G25" s="36">
        <f t="shared" si="0"/>
        <v>-9.9999999999766942E-5</v>
      </c>
      <c r="H25" s="37">
        <f t="shared" si="1"/>
        <v>31.437550000000002</v>
      </c>
      <c r="I25" s="36">
        <v>33.834899999999998</v>
      </c>
      <c r="J25" s="36">
        <v>33.835000000000001</v>
      </c>
      <c r="K25" s="36">
        <f t="shared" si="2"/>
        <v>-1.0000000000331966E-4</v>
      </c>
      <c r="L25" s="37">
        <f t="shared" si="3"/>
        <v>33.834949999999999</v>
      </c>
      <c r="M25" s="38">
        <v>33.795900000000003</v>
      </c>
      <c r="N25" s="38">
        <v>33.795400000000001</v>
      </c>
      <c r="O25" s="31">
        <f t="shared" si="4"/>
        <v>5.0000000000238742E-4</v>
      </c>
      <c r="P25" s="32">
        <f t="shared" si="5"/>
        <v>33.795650000000002</v>
      </c>
      <c r="Q25" s="31">
        <f t="shared" si="7"/>
        <v>2.3973999999999975</v>
      </c>
      <c r="R25" s="31">
        <f t="shared" si="6"/>
        <v>2.3581000000000003</v>
      </c>
    </row>
  </sheetData>
  <mergeCells count="1">
    <mergeCell ref="M1:P1"/>
  </mergeCells>
  <pageMargins left="0.75" right="0.75" top="1" bottom="1" header="0.5" footer="0.5"/>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workbookViewId="0">
      <selection activeCell="D36" sqref="D36"/>
    </sheetView>
  </sheetViews>
  <sheetFormatPr baseColWidth="10" defaultRowHeight="14" x14ac:dyDescent="0"/>
  <cols>
    <col min="1" max="1" width="10.83203125" style="21"/>
    <col min="8" max="8" width="10.83203125" style="21"/>
  </cols>
  <sheetData>
    <row r="1" spans="1:13" ht="15">
      <c r="A1" s="56" t="s">
        <v>84</v>
      </c>
      <c r="B1" s="57"/>
      <c r="C1" s="58"/>
      <c r="D1" s="58"/>
      <c r="E1" s="58"/>
      <c r="F1" s="58"/>
      <c r="G1" s="58"/>
      <c r="H1" s="56"/>
      <c r="I1" s="57"/>
      <c r="J1" s="58"/>
      <c r="K1" s="58"/>
      <c r="L1" s="58"/>
      <c r="M1" s="58"/>
    </row>
    <row r="2" spans="1:13" ht="15">
      <c r="A2" s="56"/>
      <c r="B2" s="57"/>
      <c r="C2" s="58"/>
      <c r="D2" s="58"/>
      <c r="E2" s="58"/>
      <c r="F2" s="58"/>
      <c r="G2" s="58"/>
      <c r="H2" s="56"/>
      <c r="I2" s="57"/>
      <c r="J2" s="58"/>
      <c r="K2" s="58"/>
      <c r="L2" s="58"/>
      <c r="M2" s="58"/>
    </row>
    <row r="3" spans="1:13" ht="15">
      <c r="A3" s="56"/>
      <c r="B3" s="59" t="s">
        <v>85</v>
      </c>
      <c r="C3" s="60"/>
      <c r="D3" s="60"/>
      <c r="E3" s="60"/>
      <c r="F3" s="60"/>
      <c r="G3" s="60"/>
      <c r="H3" s="61"/>
      <c r="I3" s="59" t="s">
        <v>86</v>
      </c>
      <c r="J3" s="60"/>
      <c r="K3" s="60"/>
      <c r="L3" s="60"/>
      <c r="M3" s="60"/>
    </row>
    <row r="4" spans="1:13" ht="15">
      <c r="A4" s="56"/>
      <c r="B4" s="57" t="s">
        <v>28</v>
      </c>
      <c r="C4" s="58" t="s">
        <v>29</v>
      </c>
      <c r="D4" s="58" t="s">
        <v>35</v>
      </c>
      <c r="E4" s="58" t="s">
        <v>36</v>
      </c>
      <c r="F4" s="58" t="s">
        <v>87</v>
      </c>
      <c r="G4" s="58" t="s">
        <v>88</v>
      </c>
      <c r="H4" s="56" t="s">
        <v>89</v>
      </c>
      <c r="I4" s="57" t="s">
        <v>30</v>
      </c>
      <c r="J4" s="58" t="s">
        <v>31</v>
      </c>
      <c r="K4" s="58" t="s">
        <v>33</v>
      </c>
      <c r="L4" s="58" t="s">
        <v>34</v>
      </c>
      <c r="M4" s="58" t="s">
        <v>90</v>
      </c>
    </row>
    <row r="5" spans="1:13">
      <c r="A5" s="21" t="s">
        <v>60</v>
      </c>
      <c r="B5">
        <f>MUD!R5-MUD!R6</f>
        <v>2.0950000000000242</v>
      </c>
      <c r="C5">
        <f>MUD!R6</f>
        <v>2.1699999999999817</v>
      </c>
      <c r="D5">
        <f>Sand_revised!Q4</f>
        <v>1.3500000000021828E-3</v>
      </c>
      <c r="E5">
        <f>Sand_revised!Q5</f>
        <v>0.95440000000000325</v>
      </c>
      <c r="F5">
        <f>B5+C5</f>
        <v>4.2650000000000059</v>
      </c>
      <c r="G5">
        <f>E5</f>
        <v>0.95440000000000325</v>
      </c>
      <c r="H5" s="21">
        <f>B5+C5+D5+E5</f>
        <v>5.2207500000000113</v>
      </c>
      <c r="I5">
        <f>(C5/H5)*100</f>
        <v>41.564909256332463</v>
      </c>
      <c r="J5">
        <f>(B5/H5)*100</f>
        <v>40.128334051621309</v>
      </c>
      <c r="K5">
        <f>(D5/H5)*100</f>
        <v>2.5858353684857151E-2</v>
      </c>
      <c r="L5">
        <f>(E5/H5)*100</f>
        <v>18.280898338361368</v>
      </c>
      <c r="M5">
        <f>(F5/H5)*100</f>
        <v>81.693243307953779</v>
      </c>
    </row>
    <row r="6" spans="1:13">
      <c r="A6" s="21" t="s">
        <v>61</v>
      </c>
      <c r="B6">
        <f>MUD!R7-MUD!R8</f>
        <v>2.2149999999999892</v>
      </c>
      <c r="C6">
        <f>MUD!R8</f>
        <v>2.2825000000000024</v>
      </c>
      <c r="D6">
        <f>Sand_revised!Q6</f>
        <v>1.6800000000003479E-2</v>
      </c>
      <c r="E6">
        <f>Sand_revised!Q7</f>
        <v>1.5507500000000007</v>
      </c>
      <c r="F6">
        <f t="shared" ref="F6:F15" si="0">B6+C6</f>
        <v>4.4974999999999916</v>
      </c>
      <c r="G6">
        <f t="shared" ref="G6:G15" si="1">E6</f>
        <v>1.5507500000000007</v>
      </c>
      <c r="H6" s="21">
        <f t="shared" ref="H6:H15" si="2">B6+C6+D6+E6</f>
        <v>6.0650499999999958</v>
      </c>
      <c r="I6">
        <f t="shared" ref="I6:I17" si="3">(C6/H6)*100</f>
        <v>37.633655122381583</v>
      </c>
      <c r="J6">
        <f t="shared" ref="J6:J17" si="4">(B6/H6)*100</f>
        <v>36.520721181193736</v>
      </c>
      <c r="K6">
        <f t="shared" ref="K6:K17" si="5">(D6/H6)*100</f>
        <v>0.27699689202897737</v>
      </c>
      <c r="L6">
        <f t="shared" ref="L6:L17" si="6">(E6/H6)*100</f>
        <v>25.568626804395706</v>
      </c>
      <c r="M6">
        <f t="shared" ref="M6:M17" si="7">(F6/H6)*100</f>
        <v>74.154376303575319</v>
      </c>
    </row>
    <row r="7" spans="1:13">
      <c r="A7" s="21" t="s">
        <v>62</v>
      </c>
      <c r="B7">
        <f>MUD!R9-MUD!R10</f>
        <v>2.1374999999999917</v>
      </c>
      <c r="C7">
        <f>MUD!R10</f>
        <v>2.9475000000000127</v>
      </c>
      <c r="D7">
        <f>Sand_revised!Q8</f>
        <v>3.7849999999998829E-2</v>
      </c>
      <c r="E7">
        <f>Sand_revised!Q9</f>
        <v>1.3003499999999981</v>
      </c>
      <c r="F7">
        <f t="shared" si="0"/>
        <v>5.0850000000000044</v>
      </c>
      <c r="G7">
        <f t="shared" si="1"/>
        <v>1.3003499999999981</v>
      </c>
      <c r="H7" s="21">
        <f t="shared" si="2"/>
        <v>6.4232000000000014</v>
      </c>
      <c r="I7">
        <f t="shared" si="3"/>
        <v>45.888342259310186</v>
      </c>
      <c r="J7">
        <f t="shared" si="4"/>
        <v>33.277805455224673</v>
      </c>
      <c r="K7">
        <f t="shared" si="5"/>
        <v>0.5892701457217403</v>
      </c>
      <c r="L7">
        <f t="shared" si="6"/>
        <v>20.244582139743397</v>
      </c>
      <c r="M7">
        <f t="shared" si="7"/>
        <v>79.166147714534858</v>
      </c>
    </row>
    <row r="8" spans="1:13">
      <c r="A8" s="21" t="s">
        <v>63</v>
      </c>
      <c r="B8">
        <f>MUD!R11-MUD!R12</f>
        <v>2.3599999999999839</v>
      </c>
      <c r="C8">
        <f>MUD!R12</f>
        <v>2.5800000000000032</v>
      </c>
      <c r="D8">
        <f>Sand_revised!Q10</f>
        <v>1.9000000000005457E-2</v>
      </c>
      <c r="E8">
        <f>Sand_revised!Q11</f>
        <v>1.6066499999999984</v>
      </c>
      <c r="F8">
        <f t="shared" si="0"/>
        <v>4.9399999999999871</v>
      </c>
      <c r="G8">
        <f t="shared" si="1"/>
        <v>1.6066499999999984</v>
      </c>
      <c r="H8" s="21">
        <f t="shared" si="2"/>
        <v>6.5656499999999909</v>
      </c>
      <c r="I8">
        <f t="shared" si="3"/>
        <v>39.29542391080863</v>
      </c>
      <c r="J8">
        <f t="shared" si="4"/>
        <v>35.94465132926652</v>
      </c>
      <c r="K8">
        <f t="shared" si="5"/>
        <v>0.28938490476960366</v>
      </c>
      <c r="L8">
        <f t="shared" si="6"/>
        <v>24.470539855155248</v>
      </c>
      <c r="M8">
        <f t="shared" si="7"/>
        <v>75.240075240075143</v>
      </c>
    </row>
    <row r="9" spans="1:13">
      <c r="A9" s="21" t="s">
        <v>64</v>
      </c>
      <c r="B9">
        <f>MUD!R13-MUD!R14</f>
        <v>2.2175000000000162</v>
      </c>
      <c r="C9">
        <f>MUD!R14</f>
        <v>2.1574999999999998</v>
      </c>
      <c r="D9">
        <f>Sand_revised!Q12</f>
        <v>1.1099999999999E-2</v>
      </c>
      <c r="E9">
        <f>Sand_revised!Q13</f>
        <v>1.7887500000000003</v>
      </c>
      <c r="F9">
        <f t="shared" si="0"/>
        <v>4.375000000000016</v>
      </c>
      <c r="G9">
        <f t="shared" si="1"/>
        <v>1.7887500000000003</v>
      </c>
      <c r="H9" s="21">
        <f t="shared" si="2"/>
        <v>6.1748500000000153</v>
      </c>
      <c r="I9">
        <f t="shared" si="3"/>
        <v>34.940120002914959</v>
      </c>
      <c r="J9">
        <f t="shared" si="4"/>
        <v>35.911803525591893</v>
      </c>
      <c r="K9">
        <f t="shared" si="5"/>
        <v>0.17976145169516625</v>
      </c>
      <c r="L9">
        <f t="shared" si="6"/>
        <v>28.968315019797984</v>
      </c>
      <c r="M9">
        <f t="shared" si="7"/>
        <v>70.851923528506845</v>
      </c>
    </row>
    <row r="10" spans="1:13">
      <c r="A10" s="21" t="s">
        <v>65</v>
      </c>
      <c r="B10">
        <f>MUD!R15-MUD!R16</f>
        <v>1.8450000000000073</v>
      </c>
      <c r="C10">
        <f>MUD!R16</f>
        <v>2.2774999999999976</v>
      </c>
      <c r="D10">
        <f>Sand_revised!Q14</f>
        <v>7.40000000000407E-3</v>
      </c>
      <c r="E10">
        <f>Sand_revised!Q15</f>
        <v>2.0333500000000058</v>
      </c>
      <c r="F10">
        <f t="shared" si="0"/>
        <v>4.1225000000000049</v>
      </c>
      <c r="G10">
        <f t="shared" si="1"/>
        <v>2.0333500000000058</v>
      </c>
      <c r="H10" s="21">
        <f t="shared" si="2"/>
        <v>6.1632500000000148</v>
      </c>
      <c r="I10">
        <f t="shared" si="3"/>
        <v>36.952906339999068</v>
      </c>
      <c r="J10">
        <f t="shared" si="4"/>
        <v>29.935504806717283</v>
      </c>
      <c r="K10">
        <f t="shared" si="5"/>
        <v>0.12006652334408066</v>
      </c>
      <c r="L10">
        <f t="shared" si="6"/>
        <v>32.991522329939578</v>
      </c>
      <c r="M10">
        <f t="shared" si="7"/>
        <v>66.888411146716336</v>
      </c>
    </row>
    <row r="11" spans="1:13">
      <c r="A11" s="21" t="s">
        <v>66</v>
      </c>
      <c r="B11">
        <f>MUD!R17-MUD!R18</f>
        <v>2.0650000000000057</v>
      </c>
      <c r="C11">
        <f>MUD!R18</f>
        <v>2.2349999999999968</v>
      </c>
      <c r="D11">
        <f>Sand_revised!Q16</f>
        <v>4.7600000000002751E-2</v>
      </c>
      <c r="E11">
        <f>Sand_revised!Q17</f>
        <v>2.939199999999996</v>
      </c>
      <c r="F11">
        <f t="shared" si="0"/>
        <v>4.3000000000000025</v>
      </c>
      <c r="G11">
        <f t="shared" si="1"/>
        <v>2.939199999999996</v>
      </c>
      <c r="H11" s="21">
        <f t="shared" si="2"/>
        <v>7.2868000000000013</v>
      </c>
      <c r="I11">
        <f t="shared" si="3"/>
        <v>30.671899873744259</v>
      </c>
      <c r="J11">
        <f t="shared" si="4"/>
        <v>28.338914201021097</v>
      </c>
      <c r="K11">
        <f t="shared" si="5"/>
        <v>0.65323598836255614</v>
      </c>
      <c r="L11">
        <f t="shared" si="6"/>
        <v>40.33594993687209</v>
      </c>
      <c r="M11">
        <f t="shared" si="7"/>
        <v>59.010814074765349</v>
      </c>
    </row>
    <row r="12" spans="1:13">
      <c r="A12" s="21" t="s">
        <v>67</v>
      </c>
      <c r="B12">
        <f>MUD!R19-MUD!R20</f>
        <v>2.5099999999999896</v>
      </c>
      <c r="C12">
        <f>MUD!R20</f>
        <v>2.2000000000000006</v>
      </c>
      <c r="D12">
        <f>Sand_revised!Q18</f>
        <v>0.10360000000000014</v>
      </c>
      <c r="E12">
        <f>Sand_revised!Q19</f>
        <v>3.4759999999999991</v>
      </c>
      <c r="F12">
        <f t="shared" si="0"/>
        <v>4.7099999999999902</v>
      </c>
      <c r="G12">
        <f t="shared" si="1"/>
        <v>3.4759999999999991</v>
      </c>
      <c r="H12" s="21">
        <f t="shared" si="2"/>
        <v>8.2895999999999894</v>
      </c>
      <c r="I12">
        <f t="shared" si="3"/>
        <v>26.539278131634862</v>
      </c>
      <c r="J12">
        <f t="shared" si="4"/>
        <v>30.278903686546911</v>
      </c>
      <c r="K12">
        <f t="shared" si="5"/>
        <v>1.2497587338351701</v>
      </c>
      <c r="L12">
        <f t="shared" si="6"/>
        <v>41.932059447983058</v>
      </c>
      <c r="M12">
        <f t="shared" si="7"/>
        <v>56.81818181818177</v>
      </c>
    </row>
    <row r="13" spans="1:13">
      <c r="A13" s="21" t="s">
        <v>68</v>
      </c>
      <c r="B13">
        <f>MUD!R21-MUD!R22</f>
        <v>1.8500000000000014</v>
      </c>
      <c r="C13">
        <f>MUD!R22</f>
        <v>2.3049999999999944</v>
      </c>
      <c r="D13">
        <f>Sand_revised!Q20</f>
        <v>9.1500000000053205E-3</v>
      </c>
      <c r="E13">
        <f>Sand_revised!Q21</f>
        <v>2.8963999999999963</v>
      </c>
      <c r="F13">
        <f t="shared" si="0"/>
        <v>4.1549999999999958</v>
      </c>
      <c r="G13">
        <f t="shared" si="1"/>
        <v>2.8963999999999963</v>
      </c>
      <c r="H13" s="21">
        <f t="shared" si="2"/>
        <v>7.0605499999999974</v>
      </c>
      <c r="I13">
        <f t="shared" si="3"/>
        <v>32.646181954663525</v>
      </c>
      <c r="J13">
        <f t="shared" si="4"/>
        <v>26.201924779231113</v>
      </c>
      <c r="K13">
        <f t="shared" si="5"/>
        <v>0.12959330363789398</v>
      </c>
      <c r="L13">
        <f t="shared" si="6"/>
        <v>41.022299962467471</v>
      </c>
      <c r="M13">
        <f t="shared" si="7"/>
        <v>58.848106733894632</v>
      </c>
    </row>
    <row r="14" spans="1:13">
      <c r="A14" s="21" t="s">
        <v>69</v>
      </c>
      <c r="B14">
        <f>MUD!R23-MUD!R24</f>
        <v>2.2275000000000045</v>
      </c>
      <c r="C14">
        <f>MUD!R24</f>
        <v>2.3200000000000038</v>
      </c>
      <c r="D14">
        <f>Sand_revised!Q22</f>
        <v>9.0749999999999886E-2</v>
      </c>
      <c r="E14">
        <f>Sand_revised!Q23</f>
        <v>2.6820999999999984</v>
      </c>
      <c r="F14">
        <f t="shared" si="0"/>
        <v>4.5475000000000083</v>
      </c>
      <c r="G14">
        <f t="shared" si="1"/>
        <v>2.6820999999999984</v>
      </c>
      <c r="H14" s="21">
        <f t="shared" si="2"/>
        <v>7.3203500000000066</v>
      </c>
      <c r="I14">
        <f t="shared" si="3"/>
        <v>31.692473720518848</v>
      </c>
      <c r="J14">
        <f t="shared" si="4"/>
        <v>30.428872936403351</v>
      </c>
      <c r="K14">
        <f t="shared" si="5"/>
        <v>1.2396948233349472</v>
      </c>
      <c r="L14">
        <f t="shared" si="6"/>
        <v>36.63895851974285</v>
      </c>
      <c r="M14">
        <f t="shared" si="7"/>
        <v>62.121346656922192</v>
      </c>
    </row>
    <row r="15" spans="1:13">
      <c r="A15" s="21" t="s">
        <v>70</v>
      </c>
      <c r="B15">
        <f>MUD!R25-MUD!R26</f>
        <v>2.0150000000000108</v>
      </c>
      <c r="C15">
        <f>MUD!R26</f>
        <v>2.2674999999999987</v>
      </c>
      <c r="D15">
        <f>Sand_revised!Q24</f>
        <v>0.11789999999999878</v>
      </c>
      <c r="E15">
        <f>Sand_revised!Q25</f>
        <v>2.3973999999999975</v>
      </c>
      <c r="F15">
        <f t="shared" si="0"/>
        <v>4.2825000000000095</v>
      </c>
      <c r="G15">
        <f t="shared" si="1"/>
        <v>2.3973999999999975</v>
      </c>
      <c r="H15" s="21">
        <f t="shared" si="2"/>
        <v>6.7978000000000058</v>
      </c>
      <c r="I15">
        <f t="shared" si="3"/>
        <v>33.356380005295783</v>
      </c>
      <c r="J15">
        <f t="shared" si="4"/>
        <v>29.641942981552987</v>
      </c>
      <c r="K15">
        <f t="shared" si="5"/>
        <v>1.7343846538585819</v>
      </c>
      <c r="L15">
        <f t="shared" si="6"/>
        <v>35.267292359292647</v>
      </c>
      <c r="M15">
        <f t="shared" si="7"/>
        <v>62.998322986848777</v>
      </c>
    </row>
  </sheetData>
  <mergeCells count="2">
    <mergeCell ref="B3:H3"/>
    <mergeCell ref="I3:M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topLeftCell="A2" workbookViewId="0">
      <selection activeCell="E5" sqref="E5"/>
    </sheetView>
  </sheetViews>
  <sheetFormatPr baseColWidth="10" defaultRowHeight="14" x14ac:dyDescent="0"/>
  <cols>
    <col min="2" max="2" width="10.83203125" style="20"/>
    <col min="8" max="8" width="10.83203125" style="21"/>
    <col min="13" max="13" width="10.83203125" style="21"/>
  </cols>
  <sheetData>
    <row r="1" spans="1:19" ht="18">
      <c r="A1" s="62" t="s">
        <v>84</v>
      </c>
      <c r="I1" s="22"/>
      <c r="N1" s="22"/>
    </row>
    <row r="2" spans="1:19">
      <c r="A2" s="28"/>
      <c r="B2" s="52"/>
      <c r="C2" s="39"/>
      <c r="D2" s="39"/>
      <c r="E2" s="39"/>
      <c r="F2" s="39"/>
      <c r="G2" s="39"/>
      <c r="H2" s="53"/>
      <c r="I2" s="28"/>
      <c r="N2" s="22"/>
    </row>
    <row r="3" spans="1:19" ht="16">
      <c r="A3" s="28"/>
      <c r="B3" s="63" t="s">
        <v>91</v>
      </c>
      <c r="C3" s="64"/>
      <c r="D3" s="64"/>
      <c r="E3" s="64"/>
      <c r="F3" s="64"/>
      <c r="G3" s="64"/>
      <c r="H3" s="65"/>
      <c r="I3" s="66" t="s">
        <v>92</v>
      </c>
      <c r="J3" s="54"/>
      <c r="K3" s="54"/>
      <c r="L3" s="54"/>
      <c r="M3" s="54"/>
      <c r="N3" s="67"/>
      <c r="O3" s="54" t="s">
        <v>86</v>
      </c>
      <c r="P3" s="54"/>
      <c r="Q3" s="54"/>
      <c r="R3" s="54"/>
      <c r="S3" s="54"/>
    </row>
    <row r="4" spans="1:19">
      <c r="A4" s="28"/>
      <c r="B4" s="52" t="s">
        <v>28</v>
      </c>
      <c r="C4" s="39" t="s">
        <v>29</v>
      </c>
      <c r="D4" s="39" t="s">
        <v>35</v>
      </c>
      <c r="E4" s="39" t="s">
        <v>36</v>
      </c>
      <c r="F4" s="39" t="s">
        <v>87</v>
      </c>
      <c r="G4" s="39" t="s">
        <v>88</v>
      </c>
      <c r="H4" s="53" t="s">
        <v>93</v>
      </c>
      <c r="I4" s="28" t="s">
        <v>30</v>
      </c>
      <c r="J4" s="68" t="s">
        <v>31</v>
      </c>
      <c r="K4" s="68" t="s">
        <v>33</v>
      </c>
      <c r="L4" s="68" t="s">
        <v>34</v>
      </c>
      <c r="M4" s="69" t="s">
        <v>90</v>
      </c>
      <c r="N4" s="68" t="s">
        <v>94</v>
      </c>
      <c r="O4" s="28" t="s">
        <v>30</v>
      </c>
      <c r="P4" s="68" t="s">
        <v>31</v>
      </c>
      <c r="Q4" s="68" t="s">
        <v>33</v>
      </c>
      <c r="R4" s="68" t="s">
        <v>34</v>
      </c>
      <c r="S4" s="68" t="s">
        <v>90</v>
      </c>
    </row>
    <row r="5" spans="1:19">
      <c r="A5" s="22" t="s">
        <v>60</v>
      </c>
      <c r="B5" s="20">
        <f>MUD!S5-MUD!S6</f>
        <v>1.9750000000000045</v>
      </c>
      <c r="C5">
        <f>MUD!S6</f>
        <v>1.8699999999999926</v>
      </c>
      <c r="D5">
        <f>Sand_revised!R4</f>
        <v>8.4999999999979536E-4</v>
      </c>
      <c r="E5">
        <f>Sand_revised!R5</f>
        <v>0.92545000000000144</v>
      </c>
      <c r="F5">
        <f>B5+C5</f>
        <v>3.8449999999999971</v>
      </c>
      <c r="G5">
        <f>E5</f>
        <v>0.92545000000000144</v>
      </c>
      <c r="H5" s="21">
        <f>B5+C5+D5+E5</f>
        <v>4.7712999999999983</v>
      </c>
      <c r="I5">
        <f>(C5/H5)*100</f>
        <v>39.192672856454074</v>
      </c>
      <c r="J5">
        <f>(B5/H5)*100</f>
        <v>41.393330958019938</v>
      </c>
      <c r="K5">
        <f>(D5/H5)*100</f>
        <v>1.7814851298383998E-2</v>
      </c>
      <c r="L5">
        <f>(E5/H5)*100</f>
        <v>19.396181334227606</v>
      </c>
      <c r="M5" s="21">
        <f>(F5/H5)*100</f>
        <v>80.586003814474012</v>
      </c>
      <c r="N5">
        <f>(H5/'Final Total Dried Solids'!H5)*100</f>
        <v>91.391083656562529</v>
      </c>
      <c r="O5">
        <f>(C5/'Final Total Dried Solids'!H5)*100</f>
        <v>35.818608437484819</v>
      </c>
      <c r="P5">
        <f>(B5/'Final Total Dried Solids'!H5)*100</f>
        <v>37.829813724081795</v>
      </c>
      <c r="Q5">
        <f>(D5/'Final Total Dried Solids'!H5)*100</f>
        <v>1.6281185653398336E-2</v>
      </c>
      <c r="R5">
        <f>(E5/'Final Total Dried Solids'!H5)*100</f>
        <v>17.726380309342517</v>
      </c>
      <c r="S5">
        <f>(F5/'Final Total Dried Solids'!H5)*100</f>
        <v>73.6484221615666</v>
      </c>
    </row>
    <row r="6" spans="1:19">
      <c r="A6" s="22" t="s">
        <v>61</v>
      </c>
      <c r="B6" s="20">
        <f>MUD!S7-MUD!S8</f>
        <v>2.0649999999999835</v>
      </c>
      <c r="C6">
        <f>MUD!S8</f>
        <v>1.9700000000000093</v>
      </c>
      <c r="D6">
        <f>Sand_revised!R6</f>
        <v>1.2850000000003803E-2</v>
      </c>
      <c r="E6">
        <f>Sand_revised!R7</f>
        <v>1.5186999999999991</v>
      </c>
      <c r="F6">
        <f t="shared" ref="F6:F15" si="0">B6+C6</f>
        <v>4.034999999999993</v>
      </c>
      <c r="G6">
        <f t="shared" ref="G6:G15" si="1">E6</f>
        <v>1.5186999999999991</v>
      </c>
      <c r="H6" s="21">
        <f t="shared" ref="H6:H15" si="2">B6+C6+D6+E6</f>
        <v>5.5665499999999959</v>
      </c>
      <c r="I6">
        <f t="shared" ref="I6:I15" si="3">(C6/H6)*100</f>
        <v>35.389963262703304</v>
      </c>
      <c r="J6">
        <f t="shared" ref="J6:J15" si="4">(B6/H6)*100</f>
        <v>37.096585856589542</v>
      </c>
      <c r="K6">
        <f t="shared" ref="K6:K15" si="5">(D6/H6)*100</f>
        <v>0.23084316138369029</v>
      </c>
      <c r="L6">
        <f t="shared" ref="L6:L15" si="6">(E6/H6)*100</f>
        <v>27.282607719323458</v>
      </c>
      <c r="M6" s="21">
        <f t="shared" ref="M6:M15" si="7">(F6/H6)*100</f>
        <v>72.486549119292846</v>
      </c>
      <c r="N6">
        <f>(H6/'Final Total Dried Solids'!H6)*100</f>
        <v>91.780776745451391</v>
      </c>
      <c r="O6">
        <f>(C6/'Final Total Dried Solids'!H6)*100</f>
        <v>32.481183172438982</v>
      </c>
      <c r="P6">
        <f>(B6/'Final Total Dried Solids'!H6)*100</f>
        <v>34.047534645221148</v>
      </c>
      <c r="Q6">
        <f>(D6/'Final Total Dried Solids'!H6)*100</f>
        <v>0.21186964658170687</v>
      </c>
      <c r="R6">
        <f>(E6/'Final Total Dried Solids'!H6)*100</f>
        <v>25.040189281209557</v>
      </c>
      <c r="S6">
        <f>(F6/'Final Total Dried Solids'!H6)*100</f>
        <v>66.528717817660137</v>
      </c>
    </row>
    <row r="7" spans="1:19">
      <c r="A7" s="22" t="s">
        <v>62</v>
      </c>
      <c r="B7" s="20">
        <f>MUD!S9-MUD!S10</f>
        <v>2.0799999999999925</v>
      </c>
      <c r="C7">
        <f>MUD!S10</f>
        <v>2.5025000000000062</v>
      </c>
      <c r="D7">
        <f>Sand_revised!R8</f>
        <v>3.6149999999995686E-2</v>
      </c>
      <c r="E7">
        <f>Sand_revised!R9</f>
        <v>1.2657999999999987</v>
      </c>
      <c r="F7">
        <f t="shared" si="0"/>
        <v>4.5824999999999987</v>
      </c>
      <c r="G7">
        <f t="shared" si="1"/>
        <v>1.2657999999999987</v>
      </c>
      <c r="H7" s="21">
        <f t="shared" si="2"/>
        <v>5.8844499999999931</v>
      </c>
      <c r="I7">
        <f t="shared" si="3"/>
        <v>42.527339003645352</v>
      </c>
      <c r="J7">
        <f t="shared" si="4"/>
        <v>35.347398652380342</v>
      </c>
      <c r="K7">
        <f t="shared" si="5"/>
        <v>0.61433099100163524</v>
      </c>
      <c r="L7">
        <f t="shared" si="6"/>
        <v>21.510931352972669</v>
      </c>
      <c r="M7" s="21">
        <f t="shared" si="7"/>
        <v>77.874737656025701</v>
      </c>
      <c r="N7">
        <f>(H7/'Final Total Dried Solids'!H7)*100</f>
        <v>91.612436168887655</v>
      </c>
      <c r="O7">
        <f>(C7/'Final Total Dried Solids'!H7)*100</f>
        <v>38.960331299041059</v>
      </c>
      <c r="P7">
        <f>(B7/'Final Total Dried Solids'!H7)*100</f>
        <v>32.382613027774191</v>
      </c>
      <c r="Q7">
        <f>(D7/'Final Total Dried Solids'!H7)*100</f>
        <v>0.56280358699706801</v>
      </c>
      <c r="R7">
        <f>(E7/'Final Total Dried Solids'!H7)*100</f>
        <v>19.706688255075328</v>
      </c>
      <c r="S7">
        <f>(F7/'Final Total Dried Solids'!H7)*100</f>
        <v>71.342944326815257</v>
      </c>
    </row>
    <row r="8" spans="1:19">
      <c r="A8" s="22" t="s">
        <v>63</v>
      </c>
      <c r="B8" s="20">
        <f>MUD!S11-MUD!S12</f>
        <v>2.2649999999999832</v>
      </c>
      <c r="C8">
        <f>MUD!S12</f>
        <v>2.2000000000000006</v>
      </c>
      <c r="D8">
        <f>Sand_revised!R10</f>
        <v>1.8850000000000477E-2</v>
      </c>
      <c r="E8">
        <f>Sand_revised!R11</f>
        <v>1.5688500000000012</v>
      </c>
      <c r="F8">
        <f t="shared" si="0"/>
        <v>4.4649999999999839</v>
      </c>
      <c r="G8">
        <f t="shared" si="1"/>
        <v>1.5688500000000012</v>
      </c>
      <c r="H8" s="21">
        <f t="shared" si="2"/>
        <v>6.0526999999999855</v>
      </c>
      <c r="I8">
        <f t="shared" si="3"/>
        <v>36.347415203132584</v>
      </c>
      <c r="J8">
        <f t="shared" si="4"/>
        <v>37.421316106861212</v>
      </c>
      <c r="K8">
        <f t="shared" si="5"/>
        <v>0.31143126208139382</v>
      </c>
      <c r="L8">
        <f t="shared" si="6"/>
        <v>25.919837427924808</v>
      </c>
      <c r="M8" s="21">
        <f t="shared" si="7"/>
        <v>73.768731309993797</v>
      </c>
      <c r="N8">
        <f>(H8/'Final Total Dried Solids'!H8)*100</f>
        <v>92.187369110445943</v>
      </c>
      <c r="O8">
        <f>(C8/'Final Total Dried Solids'!H8)*100</f>
        <v>33.507725815418176</v>
      </c>
      <c r="P8">
        <f>(B8/'Final Total Dried Solids'!H8)*100</f>
        <v>34.497726805418907</v>
      </c>
      <c r="Q8">
        <f>(D8/'Final Total Dried Solids'!H8)*100</f>
        <v>0.28710028710029478</v>
      </c>
      <c r="R8">
        <f>(E8/'Final Total Dried Solids'!H8)*100</f>
        <v>23.894816202508562</v>
      </c>
      <c r="S8">
        <f>(F8/'Final Total Dried Solids'!H8)*100</f>
        <v>68.005452620837076</v>
      </c>
    </row>
    <row r="9" spans="1:19">
      <c r="A9" s="22" t="s">
        <v>64</v>
      </c>
      <c r="B9" s="20">
        <f>MUD!S13-MUD!S14</f>
        <v>2.1375000000000033</v>
      </c>
      <c r="C9">
        <f>MUD!S14</f>
        <v>1.8325000000000022</v>
      </c>
      <c r="D9">
        <f>Sand_revised!R12</f>
        <v>7.7500000000014779E-3</v>
      </c>
      <c r="E9">
        <f>Sand_revised!R13</f>
        <v>1.748349999999995</v>
      </c>
      <c r="F9">
        <f t="shared" si="0"/>
        <v>3.9700000000000055</v>
      </c>
      <c r="G9">
        <f t="shared" si="1"/>
        <v>1.748349999999995</v>
      </c>
      <c r="H9" s="21">
        <f t="shared" si="2"/>
        <v>5.7261000000000024</v>
      </c>
      <c r="I9">
        <f t="shared" si="3"/>
        <v>32.002584656223284</v>
      </c>
      <c r="J9">
        <f t="shared" si="4"/>
        <v>37.32907214334368</v>
      </c>
      <c r="K9">
        <f t="shared" si="5"/>
        <v>0.13534517385308456</v>
      </c>
      <c r="L9">
        <f t="shared" si="6"/>
        <v>30.532998026579943</v>
      </c>
      <c r="M9" s="21">
        <f t="shared" si="7"/>
        <v>69.331656799566971</v>
      </c>
      <c r="N9">
        <f>(H9/'Final Total Dried Solids'!H9)*100</f>
        <v>92.732616986647258</v>
      </c>
      <c r="O9">
        <f>(C9/'Final Total Dried Solids'!H9)*100</f>
        <v>29.676834255083083</v>
      </c>
      <c r="P9">
        <f>(B9/'Final Total Dried Solids'!H9)*100</f>
        <v>34.616225495356126</v>
      </c>
      <c r="Q9">
        <f>(D9/'Final Total Dried Solids'!H9)*100</f>
        <v>0.12550912167909276</v>
      </c>
      <c r="R9">
        <f>(E9/'Final Total Dried Solids'!H9)*100</f>
        <v>28.314048114528944</v>
      </c>
      <c r="S9">
        <f>(F9/'Final Total Dried Solids'!H9)*100</f>
        <v>64.293059750439213</v>
      </c>
    </row>
    <row r="10" spans="1:19">
      <c r="A10" s="22" t="s">
        <v>65</v>
      </c>
      <c r="B10" s="20">
        <f>MUD!S15-MUD!S16</f>
        <v>1.7975000000000074</v>
      </c>
      <c r="C10">
        <f>MUD!S16</f>
        <v>1.9574999999999885</v>
      </c>
      <c r="D10">
        <f>Sand_revised!R14</f>
        <v>7.3000000000007503E-3</v>
      </c>
      <c r="E10">
        <f>Sand_revised!R15</f>
        <v>2.0004500000000007</v>
      </c>
      <c r="F10">
        <f t="shared" si="0"/>
        <v>3.7549999999999959</v>
      </c>
      <c r="G10">
        <f t="shared" si="1"/>
        <v>2.0004500000000007</v>
      </c>
      <c r="H10" s="21">
        <f t="shared" si="2"/>
        <v>5.7627499999999969</v>
      </c>
      <c r="I10">
        <f t="shared" si="3"/>
        <v>33.968157563662999</v>
      </c>
      <c r="J10">
        <f t="shared" si="4"/>
        <v>31.191705349008863</v>
      </c>
      <c r="K10">
        <f t="shared" si="5"/>
        <v>0.12667563229362291</v>
      </c>
      <c r="L10">
        <f t="shared" si="6"/>
        <v>34.713461455034519</v>
      </c>
      <c r="M10" s="21">
        <f t="shared" si="7"/>
        <v>65.159862912671855</v>
      </c>
      <c r="N10">
        <f>(H10/'Final Total Dried Solids'!H10)*100</f>
        <v>93.501805054151362</v>
      </c>
      <c r="O10">
        <f>(C10/'Final Total Dried Solids'!H10)*100</f>
        <v>31.760840465663144</v>
      </c>
      <c r="P10">
        <f>(B10/'Final Total Dried Solids'!H10)*100</f>
        <v>29.164807528495569</v>
      </c>
      <c r="Q10">
        <f>(D10/'Final Total Dried Solids'!H10)*100</f>
        <v>0.11844400275829688</v>
      </c>
      <c r="R10">
        <f>(E10/'Final Total Dried Solids'!H10)*100</f>
        <v>32.457713057234351</v>
      </c>
      <c r="S10">
        <f>(F10/'Final Total Dried Solids'!H10)*100</f>
        <v>60.925647994158716</v>
      </c>
    </row>
    <row r="11" spans="1:19">
      <c r="A11" s="22" t="s">
        <v>66</v>
      </c>
      <c r="B11" s="20">
        <f>MUD!S17-MUD!S18</f>
        <v>2.0050000000000012</v>
      </c>
      <c r="C11">
        <f>MUD!S18</f>
        <v>1.9049999999999998</v>
      </c>
      <c r="D11">
        <f>Sand_revised!R16</f>
        <v>4.3500000000001648E-2</v>
      </c>
      <c r="E11">
        <f>Sand_revised!R17</f>
        <v>2.8938499999999969</v>
      </c>
      <c r="F11">
        <f t="shared" si="0"/>
        <v>3.910000000000001</v>
      </c>
      <c r="G11">
        <f t="shared" si="1"/>
        <v>2.8938499999999969</v>
      </c>
      <c r="H11" s="21">
        <f t="shared" si="2"/>
        <v>6.8473499999999996</v>
      </c>
      <c r="I11">
        <f t="shared" si="3"/>
        <v>27.820981839689807</v>
      </c>
      <c r="J11">
        <f t="shared" si="4"/>
        <v>29.281400833899262</v>
      </c>
      <c r="K11">
        <f t="shared" si="5"/>
        <v>0.63528226248112996</v>
      </c>
      <c r="L11">
        <f t="shared" si="6"/>
        <v>42.262335063929804</v>
      </c>
      <c r="M11" s="21">
        <f t="shared" si="7"/>
        <v>57.102382673589069</v>
      </c>
      <c r="N11">
        <f>(H11/'Final Total Dried Solids'!H11)*100</f>
        <v>93.969232036010297</v>
      </c>
      <c r="O11">
        <f>(C11/'Final Total Dried Solids'!H11)*100</f>
        <v>26.143162979634401</v>
      </c>
      <c r="P11">
        <f>(B11/'Final Total Dried Solids'!H11)*100</f>
        <v>27.515507493001056</v>
      </c>
      <c r="Q11">
        <f>(D11/'Final Total Dried Solids'!H11)*100</f>
        <v>0.59696986331450896</v>
      </c>
      <c r="R11">
        <f>(E11/'Final Total Dried Solids'!H11)*100</f>
        <v>39.713591700060334</v>
      </c>
      <c r="S11">
        <f>(F11/'Final Total Dried Solids'!H11)*100</f>
        <v>53.65867047263545</v>
      </c>
    </row>
    <row r="12" spans="1:19">
      <c r="A12" s="22" t="s">
        <v>67</v>
      </c>
      <c r="B12" s="20">
        <f>MUD!S19-MUD!S20</f>
        <v>2.3974999999999969</v>
      </c>
      <c r="C12">
        <f>MUD!S20</f>
        <v>1.9125000000000045</v>
      </c>
      <c r="D12">
        <f>Sand_revised!R18</f>
        <v>0.10000000000000142</v>
      </c>
      <c r="E12">
        <f>Sand_revised!R19</f>
        <v>3.4119499999999974</v>
      </c>
      <c r="F12">
        <f t="shared" si="0"/>
        <v>4.3100000000000014</v>
      </c>
      <c r="G12">
        <f t="shared" si="1"/>
        <v>3.4119499999999974</v>
      </c>
      <c r="H12" s="21">
        <f t="shared" si="2"/>
        <v>7.8219500000000002</v>
      </c>
      <c r="I12">
        <f t="shared" si="3"/>
        <v>24.450424766202858</v>
      </c>
      <c r="J12">
        <f t="shared" si="4"/>
        <v>30.650924641553534</v>
      </c>
      <c r="K12">
        <f t="shared" si="5"/>
        <v>1.2784535825465699</v>
      </c>
      <c r="L12">
        <f t="shared" si="6"/>
        <v>43.620197009697037</v>
      </c>
      <c r="M12" s="21">
        <f t="shared" si="7"/>
        <v>55.101349407756395</v>
      </c>
      <c r="N12">
        <f>(H12/'Final Total Dried Solids'!H12)*100</f>
        <v>94.358593900791476</v>
      </c>
      <c r="O12">
        <f>(C12/'Final Total Dried Solids'!H12)*100</f>
        <v>23.0710770121599</v>
      </c>
      <c r="P12">
        <f>(B12/'Final Total Dried Solids'!H12)*100</f>
        <v>28.921781509361129</v>
      </c>
      <c r="Q12">
        <f>(D12/'Final Total Dried Solids'!H12)*100</f>
        <v>1.2063308241652377</v>
      </c>
      <c r="R12">
        <f>(E12/'Final Total Dried Solids'!H12)*100</f>
        <v>41.159404555105212</v>
      </c>
      <c r="S12">
        <f>(F12/'Final Total Dried Solids'!H12)*100</f>
        <v>51.992858521521022</v>
      </c>
    </row>
    <row r="13" spans="1:19">
      <c r="A13" s="22" t="s">
        <v>68</v>
      </c>
      <c r="B13" s="20">
        <f>MUD!S21-MUD!S22</f>
        <v>1.8049999999999955</v>
      </c>
      <c r="C13">
        <f>MUD!S22</f>
        <v>1.967500000000004</v>
      </c>
      <c r="D13">
        <f>Sand_revised!R20</f>
        <v>8.1500000000076511E-3</v>
      </c>
      <c r="E13">
        <f>Sand_revised!R21</f>
        <v>2.8575499999999998</v>
      </c>
      <c r="F13">
        <f t="shared" si="0"/>
        <v>3.7724999999999995</v>
      </c>
      <c r="G13">
        <f t="shared" si="1"/>
        <v>2.8575499999999998</v>
      </c>
      <c r="H13" s="21">
        <f t="shared" si="2"/>
        <v>6.6382000000000065</v>
      </c>
      <c r="I13">
        <f t="shared" si="3"/>
        <v>29.63905878099488</v>
      </c>
      <c r="J13">
        <f t="shared" si="4"/>
        <v>27.191106022716905</v>
      </c>
      <c r="K13">
        <f t="shared" si="5"/>
        <v>0.12277424603066558</v>
      </c>
      <c r="L13">
        <f t="shared" si="6"/>
        <v>43.047060950257553</v>
      </c>
      <c r="M13" s="21">
        <f t="shared" si="7"/>
        <v>56.830164803711789</v>
      </c>
      <c r="N13">
        <f>(H13/'Final Total Dried Solids'!H13)*100</f>
        <v>94.018171388914581</v>
      </c>
      <c r="O13">
        <f>(C13/'Final Total Dried Solids'!H13)*100</f>
        <v>27.866101082776908</v>
      </c>
      <c r="P13">
        <f>(B13/'Final Total Dried Solids'!H13)*100</f>
        <v>25.564580662979459</v>
      </c>
      <c r="Q13">
        <f>(D13/'Final Total Dried Solids'!H13)*100</f>
        <v>0.11543010105455884</v>
      </c>
      <c r="R13">
        <f>(E13/'Final Total Dried Solids'!H13)*100</f>
        <v>40.472059542103672</v>
      </c>
      <c r="S13">
        <f>(F13/'Final Total Dried Solids'!H13)*100</f>
        <v>53.43068174575636</v>
      </c>
    </row>
    <row r="14" spans="1:19">
      <c r="A14" s="22" t="s">
        <v>69</v>
      </c>
      <c r="B14" s="20">
        <f>MUD!S23-MUD!S24</f>
        <v>2.2349999999999977</v>
      </c>
      <c r="C14">
        <f>MUD!S24</f>
        <v>1.9350000000000021</v>
      </c>
      <c r="D14">
        <f>Sand_revised!R22</f>
        <v>8.5200000000000387E-2</v>
      </c>
      <c r="E14">
        <f>Sand_revised!R23</f>
        <v>2.6238000000000028</v>
      </c>
      <c r="F14">
        <f t="shared" si="0"/>
        <v>4.17</v>
      </c>
      <c r="G14">
        <f t="shared" si="1"/>
        <v>2.6238000000000028</v>
      </c>
      <c r="H14" s="21">
        <f t="shared" si="2"/>
        <v>6.8790000000000031</v>
      </c>
      <c r="I14">
        <f t="shared" si="3"/>
        <v>28.129088530309655</v>
      </c>
      <c r="J14">
        <f t="shared" si="4"/>
        <v>32.490187527256822</v>
      </c>
      <c r="K14">
        <f t="shared" si="5"/>
        <v>1.2385521151330185</v>
      </c>
      <c r="L14">
        <f t="shared" si="6"/>
        <v>38.142171827300501</v>
      </c>
      <c r="M14" s="21">
        <f t="shared" si="7"/>
        <v>60.619276057566474</v>
      </c>
      <c r="N14">
        <f>(H14/'Final Total Dried Solids'!H14)*100</f>
        <v>93.970916691141767</v>
      </c>
      <c r="O14">
        <f>(C14/'Final Total Dried Solids'!H14)*100</f>
        <v>26.433162348794802</v>
      </c>
      <c r="P14">
        <f>(B14/'Final Total Dried Solids'!H14)*100</f>
        <v>30.531327054034239</v>
      </c>
      <c r="Q14">
        <f>(D14/'Final Total Dried Solids'!H14)*100</f>
        <v>1.1638787762880232</v>
      </c>
      <c r="R14">
        <f>(E14/'Final Total Dried Solids'!H14)*100</f>
        <v>35.842548512024699</v>
      </c>
      <c r="S14">
        <f>(F14/'Final Total Dried Solids'!H14)*100</f>
        <v>56.964489402829045</v>
      </c>
    </row>
    <row r="15" spans="1:19">
      <c r="A15" s="22" t="s">
        <v>70</v>
      </c>
      <c r="B15" s="20">
        <f>MUD!S25-MUD!S26</f>
        <v>1.9850000000000145</v>
      </c>
      <c r="C15">
        <f>MUD!S26</f>
        <v>1.9249999999999976</v>
      </c>
      <c r="D15">
        <f>Sand_revised!R24</f>
        <v>0.11094999999999544</v>
      </c>
      <c r="E15">
        <f>Sand_revised!R25</f>
        <v>2.3581000000000003</v>
      </c>
      <c r="F15">
        <f t="shared" si="0"/>
        <v>3.9100000000000121</v>
      </c>
      <c r="G15">
        <f t="shared" si="1"/>
        <v>2.3581000000000003</v>
      </c>
      <c r="H15" s="21">
        <f t="shared" si="2"/>
        <v>6.3790500000000083</v>
      </c>
      <c r="I15">
        <f t="shared" si="3"/>
        <v>30.176907219726999</v>
      </c>
      <c r="J15">
        <f t="shared" si="4"/>
        <v>31.117486146056418</v>
      </c>
      <c r="K15">
        <f t="shared" si="5"/>
        <v>1.7392871979369233</v>
      </c>
      <c r="L15">
        <f t="shared" si="6"/>
        <v>36.966319436279655</v>
      </c>
      <c r="M15" s="21">
        <f t="shared" si="7"/>
        <v>61.294393365783421</v>
      </c>
      <c r="N15">
        <f>(H15/'Final Total Dried Solids'!H15)*100</f>
        <v>93.83991879725798</v>
      </c>
      <c r="O15">
        <f>(C15/'Final Total Dried Solids'!H15)*100</f>
        <v>28.317985230515696</v>
      </c>
      <c r="P15">
        <f>(B15/'Final Total Dried Solids'!H15)*100</f>
        <v>29.200623731207344</v>
      </c>
      <c r="Q15">
        <f>(D15/'Final Total Dried Solids'!H15)*100</f>
        <v>1.6321456941951122</v>
      </c>
      <c r="R15">
        <f>(E15/'Final Total Dried Solids'!H15)*100</f>
        <v>34.689164141339816</v>
      </c>
      <c r="S15">
        <f>(F15/'Final Total Dried Solids'!H15)*100</f>
        <v>57.518608961723039</v>
      </c>
    </row>
  </sheetData>
  <mergeCells count="3">
    <mergeCell ref="B3:H3"/>
    <mergeCell ref="I3:M3"/>
    <mergeCell ref="O3:S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abSelected="1" workbookViewId="0">
      <selection activeCell="H15" sqref="H15"/>
    </sheetView>
  </sheetViews>
  <sheetFormatPr baseColWidth="10" defaultRowHeight="14" x14ac:dyDescent="0"/>
  <cols>
    <col min="2" max="2" width="10.83203125" style="20"/>
    <col min="9" max="9" width="10.83203125" style="20"/>
    <col min="14" max="14" width="10.83203125" style="20"/>
  </cols>
  <sheetData>
    <row r="1" spans="1:19">
      <c r="A1" s="70" t="s">
        <v>84</v>
      </c>
      <c r="B1" s="71"/>
      <c r="C1" s="72"/>
      <c r="D1" s="72"/>
      <c r="E1" s="72"/>
      <c r="F1" s="72"/>
      <c r="G1" s="72"/>
      <c r="H1" s="70"/>
      <c r="I1" s="71"/>
      <c r="J1" s="72"/>
      <c r="K1" s="72"/>
      <c r="L1" s="72"/>
      <c r="M1" s="70"/>
      <c r="N1" s="71"/>
      <c r="O1" s="72"/>
      <c r="P1" s="72"/>
      <c r="Q1" s="72"/>
      <c r="R1" s="72"/>
      <c r="S1" s="72"/>
    </row>
    <row r="2" spans="1:19">
      <c r="A2" s="70"/>
      <c r="B2" s="71"/>
      <c r="C2" s="72"/>
      <c r="D2" s="72"/>
      <c r="E2" s="72"/>
      <c r="F2" s="72"/>
      <c r="G2" s="72"/>
      <c r="H2" s="70"/>
      <c r="I2" s="71"/>
      <c r="J2" s="72"/>
      <c r="K2" s="72"/>
      <c r="L2" s="72"/>
      <c r="M2" s="70"/>
      <c r="N2" s="71"/>
      <c r="O2" s="72"/>
      <c r="P2" s="72"/>
      <c r="Q2" s="72"/>
      <c r="R2" s="72"/>
      <c r="S2" s="72"/>
    </row>
    <row r="3" spans="1:19">
      <c r="A3" s="70"/>
      <c r="B3" s="73" t="s">
        <v>91</v>
      </c>
      <c r="C3" s="74"/>
      <c r="D3" s="74"/>
      <c r="E3" s="74"/>
      <c r="F3" s="74"/>
      <c r="G3" s="74"/>
      <c r="H3" s="75"/>
      <c r="I3" s="76" t="s">
        <v>95</v>
      </c>
      <c r="J3" s="74"/>
      <c r="K3" s="74"/>
      <c r="L3" s="74"/>
      <c r="M3" s="75"/>
      <c r="N3" s="76" t="s">
        <v>86</v>
      </c>
      <c r="O3" s="74"/>
      <c r="P3" s="74"/>
      <c r="Q3" s="74"/>
      <c r="R3" s="74"/>
      <c r="S3" s="74"/>
    </row>
    <row r="4" spans="1:19">
      <c r="A4" s="70"/>
      <c r="B4" s="71" t="s">
        <v>28</v>
      </c>
      <c r="C4" s="72" t="s">
        <v>29</v>
      </c>
      <c r="D4" s="72" t="s">
        <v>35</v>
      </c>
      <c r="E4" s="72" t="s">
        <v>36</v>
      </c>
      <c r="F4" s="72" t="s">
        <v>87</v>
      </c>
      <c r="G4" s="72" t="s">
        <v>88</v>
      </c>
      <c r="H4" s="70" t="s">
        <v>96</v>
      </c>
      <c r="I4" s="71" t="s">
        <v>30</v>
      </c>
      <c r="J4" s="72" t="s">
        <v>31</v>
      </c>
      <c r="K4" s="72" t="s">
        <v>33</v>
      </c>
      <c r="L4" s="72" t="s">
        <v>34</v>
      </c>
      <c r="M4" s="70" t="s">
        <v>90</v>
      </c>
      <c r="N4" s="71" t="s">
        <v>97</v>
      </c>
      <c r="O4" s="72" t="s">
        <v>30</v>
      </c>
      <c r="P4" s="72" t="s">
        <v>31</v>
      </c>
      <c r="Q4" s="72" t="s">
        <v>33</v>
      </c>
      <c r="R4" s="72" t="s">
        <v>34</v>
      </c>
      <c r="S4" s="72" t="s">
        <v>90</v>
      </c>
    </row>
    <row r="5" spans="1:19">
      <c r="A5" s="22" t="s">
        <v>60</v>
      </c>
      <c r="B5" s="20">
        <f>'Final Total Dried Solids'!B5-'Final Total Fixed Dried Solids'!B5</f>
        <v>0.12000000000001965</v>
      </c>
      <c r="C5">
        <f>'Final Total Dried Solids'!C5-'Final Total Fixed Dried Solids'!C5</f>
        <v>0.29999999999998916</v>
      </c>
      <c r="D5">
        <f>'Final Total Dried Solids'!D5-'Final Total Fixed Dried Solids'!D5</f>
        <v>5.0000000000238742E-4</v>
      </c>
      <c r="E5">
        <f>'Final Total Dried Solids'!E5-'Final Total Fixed Dried Solids'!E5</f>
        <v>2.8950000000001808E-2</v>
      </c>
      <c r="F5">
        <f>B5+C5</f>
        <v>0.42000000000000881</v>
      </c>
      <c r="G5">
        <f>E5</f>
        <v>2.8950000000001808E-2</v>
      </c>
      <c r="H5">
        <f>B5+C5+D5+E5</f>
        <v>0.44945000000001301</v>
      </c>
      <c r="I5" s="20">
        <f>(C5/H5)*100</f>
        <v>66.748247858489378</v>
      </c>
      <c r="J5">
        <f>(B5/H5)*100</f>
        <v>26.699299143401085</v>
      </c>
      <c r="K5">
        <f>(D5/H5)*100</f>
        <v>0.11124707976468415</v>
      </c>
      <c r="L5">
        <f>(E5/H5)*100</f>
        <v>6.4412059183448598</v>
      </c>
      <c r="M5" s="22">
        <f>(F5/H5)*100</f>
        <v>93.447547001890456</v>
      </c>
      <c r="N5" s="20">
        <f>(H5/'Final Total Dried Solids'!H5)*100</f>
        <v>8.6089163434374747</v>
      </c>
      <c r="O5">
        <f>(C5/'Final Total Dried Solids'!H5)*100</f>
        <v>5.7463008188476463</v>
      </c>
      <c r="P5">
        <f>(B5/'Final Total Dried Solids'!H5)*100</f>
        <v>2.2985203275395181</v>
      </c>
      <c r="Q5">
        <f>(D5/'Final Total Dried Solids'!H5)*100</f>
        <v>9.5771680314588187E-3</v>
      </c>
      <c r="R5">
        <f>(E5/'Final Total Dried Solids'!H5)*100</f>
        <v>0.5545180290188525</v>
      </c>
      <c r="S5">
        <f>(F5/'Final Total Dried Solids'!H5)*100</f>
        <v>8.0448211463871644</v>
      </c>
    </row>
    <row r="6" spans="1:19">
      <c r="A6" s="22" t="s">
        <v>61</v>
      </c>
      <c r="B6" s="20">
        <f>'Final Total Dried Solids'!B6-'Final Total Fixed Dried Solids'!B6</f>
        <v>0.15000000000000568</v>
      </c>
      <c r="C6">
        <f>'Final Total Dried Solids'!C6-'Final Total Fixed Dried Solids'!C6</f>
        <v>0.31249999999999312</v>
      </c>
      <c r="D6">
        <f>'Final Total Dried Solids'!D6-'Final Total Fixed Dried Solids'!D6</f>
        <v>3.949999999999676E-3</v>
      </c>
      <c r="E6">
        <f>'Final Total Dried Solids'!E6-'Final Total Fixed Dried Solids'!E6</f>
        <v>3.2050000000001688E-2</v>
      </c>
      <c r="F6">
        <f t="shared" ref="F6:F15" si="0">B6+C6</f>
        <v>0.4624999999999988</v>
      </c>
      <c r="G6">
        <f t="shared" ref="G6:G15" si="1">E6</f>
        <v>3.2050000000001688E-2</v>
      </c>
      <c r="H6">
        <f t="shared" ref="H6:H15" si="2">B6+C6+D6+E6</f>
        <v>0.49850000000000017</v>
      </c>
      <c r="I6" s="20">
        <f t="shared" ref="I6:I15" si="3">(C6/H6)*100</f>
        <v>62.688064192576334</v>
      </c>
      <c r="J6">
        <f t="shared" ref="J6:J15" si="4">(B6/H6)*100</f>
        <v>30.09027081243844</v>
      </c>
      <c r="K6">
        <f t="shared" ref="K6:K15" si="5">(D6/H6)*100</f>
        <v>0.79237713139411725</v>
      </c>
      <c r="L6">
        <f t="shared" ref="L6:L15" si="6">(E6/H6)*100</f>
        <v>6.4292878635911084</v>
      </c>
      <c r="M6" s="22">
        <f t="shared" ref="M6:M15" si="7">(F6/H6)*100</f>
        <v>92.778335005014782</v>
      </c>
      <c r="N6" s="20">
        <f>(H6/'Final Total Dried Solids'!H6)*100</f>
        <v>8.219223254548611</v>
      </c>
      <c r="O6">
        <f>(C6/'Final Total Dried Solids'!H6)*100</f>
        <v>5.1524719499425951</v>
      </c>
      <c r="P6">
        <f>(B6/'Final Total Dried Solids'!H6)*100</f>
        <v>2.4731865359725935</v>
      </c>
      <c r="Q6">
        <f>(D6/'Final Total Dried Solids'!H6)*100</f>
        <v>6.5127245447270485E-2</v>
      </c>
      <c r="R6">
        <f>(E6/'Final Total Dried Solids'!H6)*100</f>
        <v>0.528437523186152</v>
      </c>
      <c r="S6">
        <f>(F6/'Final Total Dried Solids'!H6)*100</f>
        <v>7.6256584859151877</v>
      </c>
    </row>
    <row r="7" spans="1:19">
      <c r="A7" s="22" t="s">
        <v>62</v>
      </c>
      <c r="B7" s="20">
        <f>'Final Total Dried Solids'!B7-'Final Total Fixed Dried Solids'!B7</f>
        <v>5.7499999999999218E-2</v>
      </c>
      <c r="C7">
        <f>'Final Total Dried Solids'!C7-'Final Total Fixed Dried Solids'!C7</f>
        <v>0.4450000000000065</v>
      </c>
      <c r="D7">
        <f>'Final Total Dried Solids'!D7-'Final Total Fixed Dried Solids'!D7</f>
        <v>1.7000000000031434E-3</v>
      </c>
      <c r="E7">
        <f>'Final Total Dried Solids'!E7-'Final Total Fixed Dried Solids'!E7</f>
        <v>3.4549999999999415E-2</v>
      </c>
      <c r="F7">
        <f t="shared" si="0"/>
        <v>0.50250000000000572</v>
      </c>
      <c r="G7">
        <f t="shared" si="1"/>
        <v>3.4549999999999415E-2</v>
      </c>
      <c r="H7">
        <f t="shared" si="2"/>
        <v>0.53875000000000828</v>
      </c>
      <c r="I7" s="20">
        <f t="shared" si="3"/>
        <v>82.598607888631022</v>
      </c>
      <c r="J7">
        <f t="shared" si="4"/>
        <v>10.672853828305955</v>
      </c>
      <c r="K7">
        <f t="shared" si="5"/>
        <v>0.31554524362006819</v>
      </c>
      <c r="L7">
        <f t="shared" si="6"/>
        <v>6.4129930394429477</v>
      </c>
      <c r="M7" s="22">
        <f t="shared" si="7"/>
        <v>93.271461716936983</v>
      </c>
      <c r="N7" s="20">
        <f>(H7/'Final Total Dried Solids'!H7)*100</f>
        <v>8.3875638311123453</v>
      </c>
      <c r="O7">
        <f>(C7/'Final Total Dried Solids'!H7)*100</f>
        <v>6.9280109602691251</v>
      </c>
      <c r="P7">
        <f>(B7/'Final Total Dried Solids'!H7)*100</f>
        <v>0.89519242745047956</v>
      </c>
      <c r="Q7">
        <f>(D7/'Final Total Dried Solids'!H7)*100</f>
        <v>2.6466558724672178E-2</v>
      </c>
      <c r="R7">
        <f>(E7/'Final Total Dried Solids'!H7)*100</f>
        <v>0.53789388466806898</v>
      </c>
      <c r="S7">
        <f>(F7/'Final Total Dried Solids'!H7)*100</f>
        <v>7.8232033877196043</v>
      </c>
    </row>
    <row r="8" spans="1:19">
      <c r="A8" s="22" t="s">
        <v>63</v>
      </c>
      <c r="B8" s="20">
        <f>'Final Total Dried Solids'!B8-'Final Total Fixed Dried Solids'!B8</f>
        <v>9.5000000000000639E-2</v>
      </c>
      <c r="C8">
        <f>'Final Total Dried Solids'!C8-'Final Total Fixed Dried Solids'!C8</f>
        <v>0.38000000000000256</v>
      </c>
      <c r="D8">
        <f>'Final Total Dried Solids'!D8-'Final Total Fixed Dried Solids'!D8</f>
        <v>1.5000000000497948E-4</v>
      </c>
      <c r="E8">
        <f>'Final Total Dried Solids'!E8-'Final Total Fixed Dried Solids'!E8</f>
        <v>3.7799999999997169E-2</v>
      </c>
      <c r="F8">
        <f t="shared" si="0"/>
        <v>0.4750000000000032</v>
      </c>
      <c r="G8">
        <f t="shared" si="1"/>
        <v>3.7799999999997169E-2</v>
      </c>
      <c r="H8">
        <f t="shared" si="2"/>
        <v>0.51295000000000535</v>
      </c>
      <c r="I8" s="20">
        <f t="shared" si="3"/>
        <v>74.081294473145249</v>
      </c>
      <c r="J8">
        <f t="shared" si="4"/>
        <v>18.520323618286312</v>
      </c>
      <c r="K8">
        <f t="shared" si="5"/>
        <v>2.9242616240370001E-2</v>
      </c>
      <c r="L8">
        <f t="shared" si="6"/>
        <v>7.3691392923280583</v>
      </c>
      <c r="M8" s="22">
        <f t="shared" si="7"/>
        <v>92.601618091431575</v>
      </c>
      <c r="N8" s="20">
        <f>(H8/'Final Total Dried Solids'!H8)*100</f>
        <v>7.8126308895540593</v>
      </c>
      <c r="O8">
        <f>(C8/'Final Total Dried Solids'!H8)*100</f>
        <v>5.78769809539045</v>
      </c>
      <c r="P8">
        <f>(B8/'Final Total Dried Solids'!H8)*100</f>
        <v>1.4469245238476125</v>
      </c>
      <c r="Q8">
        <f>(D8/'Final Total Dried Solids'!H8)*100</f>
        <v>2.2846176693088983E-3</v>
      </c>
      <c r="R8">
        <f>(E8/'Final Total Dried Solids'!H8)*100</f>
        <v>0.57572365264668723</v>
      </c>
      <c r="S8">
        <f>(F8/'Final Total Dried Solids'!H8)*100</f>
        <v>7.2346226192380625</v>
      </c>
    </row>
    <row r="9" spans="1:19">
      <c r="A9" s="22" t="s">
        <v>64</v>
      </c>
      <c r="B9" s="20">
        <f>'Final Total Dried Solids'!B9-'Final Total Fixed Dried Solids'!B9</f>
        <v>8.000000000001295E-2</v>
      </c>
      <c r="C9">
        <f>'Final Total Dried Solids'!C9-'Final Total Fixed Dried Solids'!C9</f>
        <v>0.32499999999999751</v>
      </c>
      <c r="D9">
        <f>'Final Total Dried Solids'!D9-'Final Total Fixed Dried Solids'!D9</f>
        <v>3.3499999999975216E-3</v>
      </c>
      <c r="E9">
        <f>'Final Total Dried Solids'!E9-'Final Total Fixed Dried Solids'!E9</f>
        <v>4.0400000000005321E-2</v>
      </c>
      <c r="F9">
        <f t="shared" si="0"/>
        <v>0.40500000000001046</v>
      </c>
      <c r="G9">
        <f t="shared" si="1"/>
        <v>4.0400000000005321E-2</v>
      </c>
      <c r="H9">
        <f t="shared" si="2"/>
        <v>0.4487500000000133</v>
      </c>
      <c r="I9" s="20">
        <f t="shared" si="3"/>
        <v>72.423398328688108</v>
      </c>
      <c r="J9">
        <f t="shared" si="4"/>
        <v>17.827298050141632</v>
      </c>
      <c r="K9">
        <f t="shared" si="5"/>
        <v>0.7465181058490078</v>
      </c>
      <c r="L9">
        <f t="shared" si="6"/>
        <v>9.0027855153212535</v>
      </c>
      <c r="M9" s="22">
        <f t="shared" si="7"/>
        <v>90.250696378829744</v>
      </c>
      <c r="N9" s="20">
        <f>(H9/'Final Total Dried Solids'!H9)*100</f>
        <v>7.2673830133527488</v>
      </c>
      <c r="O9">
        <f>(C9/'Final Total Dried Solids'!H9)*100</f>
        <v>5.263285747831878</v>
      </c>
      <c r="P9">
        <f>(B9/'Final Total Dried Solids'!H9)*100</f>
        <v>1.2955780302357589</v>
      </c>
      <c r="Q9">
        <f>(D9/'Final Total Dried Solids'!H9)*100</f>
        <v>5.4252330016073484E-2</v>
      </c>
      <c r="R9">
        <f>(E9/'Final Total Dried Solids'!H9)*100</f>
        <v>0.65426690526903841</v>
      </c>
      <c r="S9">
        <f>(F9/'Final Total Dried Solids'!H9)*100</f>
        <v>6.5588637780676358</v>
      </c>
    </row>
    <row r="10" spans="1:19">
      <c r="A10" s="22" t="s">
        <v>65</v>
      </c>
      <c r="B10" s="20">
        <f>'Final Total Dried Solids'!B10-'Final Total Fixed Dried Solids'!B10</f>
        <v>4.7499999999999876E-2</v>
      </c>
      <c r="C10">
        <f>'Final Total Dried Solids'!C10-'Final Total Fixed Dried Solids'!C10</f>
        <v>0.32000000000000917</v>
      </c>
      <c r="D10">
        <f>'Final Total Dried Solids'!D10-'Final Total Fixed Dried Solids'!D10</f>
        <v>1.0000000000331966E-4</v>
      </c>
      <c r="E10">
        <f>'Final Total Dried Solids'!E10-'Final Total Fixed Dried Solids'!E10</f>
        <v>3.2900000000005036E-2</v>
      </c>
      <c r="F10">
        <f t="shared" si="0"/>
        <v>0.36750000000000904</v>
      </c>
      <c r="G10">
        <f t="shared" si="1"/>
        <v>3.2900000000005036E-2</v>
      </c>
      <c r="H10">
        <f t="shared" si="2"/>
        <v>0.4005000000000174</v>
      </c>
      <c r="I10" s="20">
        <f t="shared" si="3"/>
        <v>79.900124843943885</v>
      </c>
      <c r="J10">
        <f t="shared" si="4"/>
        <v>11.86017478152255</v>
      </c>
      <c r="K10">
        <f t="shared" si="5"/>
        <v>2.4968789014560629E-2</v>
      </c>
      <c r="L10">
        <f t="shared" si="6"/>
        <v>8.2147315855190026</v>
      </c>
      <c r="M10" s="22">
        <f t="shared" si="7"/>
        <v>91.76029962546643</v>
      </c>
      <c r="N10" s="20">
        <f>(H10/'Final Total Dried Solids'!H10)*100</f>
        <v>6.4981949458486428</v>
      </c>
      <c r="O10">
        <f>(C10/'Final Total Dried Solids'!H10)*100</f>
        <v>5.1920658743359169</v>
      </c>
      <c r="P10">
        <f>(B10/'Final Total Dried Solids'!H10)*100</f>
        <v>0.77069727822171363</v>
      </c>
      <c r="Q10">
        <f>(D10/'Final Total Dried Solids'!H10)*100</f>
        <v>1.6225205857837899E-3</v>
      </c>
      <c r="R10">
        <f>(E10/'Final Total Dried Solids'!H10)*100</f>
        <v>0.53380927270522782</v>
      </c>
      <c r="S10">
        <f>(F10/'Final Total Dried Solids'!H10)*100</f>
        <v>5.9627631525576303</v>
      </c>
    </row>
    <row r="11" spans="1:19">
      <c r="A11" s="22" t="s">
        <v>66</v>
      </c>
      <c r="B11" s="20">
        <f>'Final Total Dried Solids'!B11-'Final Total Fixed Dried Solids'!B11</f>
        <v>6.0000000000004494E-2</v>
      </c>
      <c r="C11">
        <f>'Final Total Dried Solids'!C11-'Final Total Fixed Dried Solids'!C11</f>
        <v>0.32999999999999696</v>
      </c>
      <c r="D11">
        <f>'Final Total Dried Solids'!D11-'Final Total Fixed Dried Solids'!D11</f>
        <v>4.1000000000011028E-3</v>
      </c>
      <c r="E11">
        <f>'Final Total Dried Solids'!E11-'Final Total Fixed Dried Solids'!E11</f>
        <v>4.5349999999999113E-2</v>
      </c>
      <c r="F11">
        <f t="shared" si="0"/>
        <v>0.39000000000000146</v>
      </c>
      <c r="G11">
        <f t="shared" si="1"/>
        <v>4.5349999999999113E-2</v>
      </c>
      <c r="H11">
        <f t="shared" si="2"/>
        <v>0.43945000000000167</v>
      </c>
      <c r="I11" s="20">
        <f t="shared" si="3"/>
        <v>75.093867334166731</v>
      </c>
      <c r="J11">
        <f t="shared" si="4"/>
        <v>13.653430424395099</v>
      </c>
      <c r="K11">
        <f t="shared" si="5"/>
        <v>0.9329844123338461</v>
      </c>
      <c r="L11">
        <f t="shared" si="6"/>
        <v>10.319717829104322</v>
      </c>
      <c r="M11" s="22">
        <f t="shared" si="7"/>
        <v>88.747297758561828</v>
      </c>
      <c r="N11" s="20">
        <f>(H11/'Final Total Dried Solids'!H11)*100</f>
        <v>6.0307679639897023</v>
      </c>
      <c r="O11">
        <f>(C11/'Final Total Dried Solids'!H11)*100</f>
        <v>4.5287368941098549</v>
      </c>
      <c r="P11">
        <f>(B11/'Final Total Dried Solids'!H11)*100</f>
        <v>0.8234067080200429</v>
      </c>
      <c r="Q11">
        <f>(D11/'Final Total Dried Solids'!H11)*100</f>
        <v>5.6266125048047184E-2</v>
      </c>
      <c r="R11">
        <f>(E11/'Final Total Dried Solids'!H11)*100</f>
        <v>0.62235823681175695</v>
      </c>
      <c r="S11">
        <f>(F11/'Final Total Dried Solids'!H11)*100</f>
        <v>5.3521436021298978</v>
      </c>
    </row>
    <row r="12" spans="1:19">
      <c r="A12" s="22" t="s">
        <v>67</v>
      </c>
      <c r="B12" s="20">
        <f>'Final Total Dried Solids'!B12-'Final Total Fixed Dried Solids'!B12</f>
        <v>0.11249999999999272</v>
      </c>
      <c r="C12">
        <f>'Final Total Dried Solids'!C12-'Final Total Fixed Dried Solids'!C12</f>
        <v>0.28749999999999609</v>
      </c>
      <c r="D12">
        <f>'Final Total Dried Solids'!D12-'Final Total Fixed Dried Solids'!D12</f>
        <v>3.5999999999987153E-3</v>
      </c>
      <c r="E12">
        <f>'Final Total Dried Solids'!E12-'Final Total Fixed Dried Solids'!E12</f>
        <v>6.4050000000001717E-2</v>
      </c>
      <c r="F12">
        <f t="shared" si="0"/>
        <v>0.39999999999998881</v>
      </c>
      <c r="G12">
        <f t="shared" si="1"/>
        <v>6.4050000000001717E-2</v>
      </c>
      <c r="H12">
        <f t="shared" si="2"/>
        <v>0.46764999999998924</v>
      </c>
      <c r="I12" s="20">
        <f t="shared" si="3"/>
        <v>61.477600769807061</v>
      </c>
      <c r="J12">
        <f t="shared" si="4"/>
        <v>24.056452475140659</v>
      </c>
      <c r="K12">
        <f t="shared" si="5"/>
        <v>0.76980647920427636</v>
      </c>
      <c r="L12">
        <f t="shared" si="6"/>
        <v>13.696140275848004</v>
      </c>
      <c r="M12" s="22">
        <f t="shared" si="7"/>
        <v>85.534053244947714</v>
      </c>
      <c r="N12" s="20">
        <f>(H12/'Final Total Dried Solids'!H12)*100</f>
        <v>5.641406099208524</v>
      </c>
      <c r="O12">
        <f>(C12/'Final Total Dried Solids'!H12)*100</f>
        <v>3.468201119474962</v>
      </c>
      <c r="P12">
        <f>(B12/'Final Total Dried Solids'!H12)*100</f>
        <v>1.3571221771857853</v>
      </c>
      <c r="Q12">
        <f>(D12/'Final Total Dried Solids'!H12)*100</f>
        <v>4.342790966993245E-2</v>
      </c>
      <c r="R12">
        <f>(E12/'Final Total Dried Solids'!H12)*100</f>
        <v>0.7726548928778445</v>
      </c>
      <c r="S12">
        <f>(F12/'Final Total Dried Solids'!H12)*100</f>
        <v>4.8253232966607476</v>
      </c>
    </row>
    <row r="13" spans="1:19">
      <c r="A13" s="22" t="s">
        <v>68</v>
      </c>
      <c r="B13" s="20">
        <f>'Final Total Dried Solids'!B13-'Final Total Fixed Dried Solids'!B13</f>
        <v>4.5000000000005924E-2</v>
      </c>
      <c r="C13">
        <f>'Final Total Dried Solids'!C13-'Final Total Fixed Dried Solids'!C13</f>
        <v>0.33749999999999036</v>
      </c>
      <c r="D13">
        <f>'Final Total Dried Solids'!D13-'Final Total Fixed Dried Solids'!D13</f>
        <v>9.9999999999766942E-4</v>
      </c>
      <c r="E13">
        <f>'Final Total Dried Solids'!E13-'Final Total Fixed Dried Solids'!E13</f>
        <v>3.8849999999996498E-2</v>
      </c>
      <c r="F13">
        <f t="shared" si="0"/>
        <v>0.38249999999999629</v>
      </c>
      <c r="G13">
        <f t="shared" si="1"/>
        <v>3.8849999999996498E-2</v>
      </c>
      <c r="H13">
        <f t="shared" si="2"/>
        <v>0.42234999999999046</v>
      </c>
      <c r="I13" s="20">
        <f t="shared" si="3"/>
        <v>79.910027228601393</v>
      </c>
      <c r="J13">
        <f t="shared" si="4"/>
        <v>10.654670297148559</v>
      </c>
      <c r="K13">
        <f t="shared" si="5"/>
        <v>0.23677045104716277</v>
      </c>
      <c r="L13">
        <f t="shared" si="6"/>
        <v>9.1985320232028833</v>
      </c>
      <c r="M13" s="22">
        <f t="shared" si="7"/>
        <v>90.564697525749949</v>
      </c>
      <c r="N13" s="20">
        <f>(H13/'Final Total Dried Solids'!H13)*100</f>
        <v>5.9818286110854055</v>
      </c>
      <c r="O13">
        <f>(C13/'Final Total Dried Solids'!H13)*100</f>
        <v>4.7800808718866161</v>
      </c>
      <c r="P13">
        <f>(B13/'Final Total Dried Solids'!H13)*100</f>
        <v>0.63734411625165099</v>
      </c>
      <c r="Q13">
        <f>(D13/'Final Total Dried Solids'!H13)*100</f>
        <v>1.4163202583335147E-2</v>
      </c>
      <c r="R13">
        <f>(E13/'Final Total Dried Solids'!H13)*100</f>
        <v>0.55024042036380327</v>
      </c>
      <c r="S13">
        <f>(F13/'Final Total Dried Solids'!H13)*100</f>
        <v>5.4174249881382668</v>
      </c>
    </row>
    <row r="14" spans="1:19">
      <c r="A14" s="22" t="s">
        <v>69</v>
      </c>
      <c r="B14" s="77">
        <f>'Final Total Dried Solids'!B14-'Final Total Fixed Dried Solids'!B14</f>
        <v>-7.4999999999931788E-3</v>
      </c>
      <c r="C14">
        <f>'Final Total Dried Solids'!C14-'Final Total Fixed Dried Solids'!C14</f>
        <v>0.38500000000000179</v>
      </c>
      <c r="D14">
        <f>'Final Total Dried Solids'!D14-'Final Total Fixed Dried Solids'!D14</f>
        <v>5.5499999999994998E-3</v>
      </c>
      <c r="E14">
        <f>'Final Total Dried Solids'!E14-'Final Total Fixed Dried Solids'!E14</f>
        <v>5.8299999999995578E-2</v>
      </c>
      <c r="F14">
        <f>0+C14</f>
        <v>0.38500000000000179</v>
      </c>
      <c r="G14">
        <f t="shared" si="1"/>
        <v>5.8299999999995578E-2</v>
      </c>
      <c r="H14">
        <f>0+C14+D14+E14</f>
        <v>0.44884999999999686</v>
      </c>
      <c r="I14" s="20">
        <f t="shared" si="3"/>
        <v>85.774757714159406</v>
      </c>
      <c r="J14">
        <f t="shared" si="4"/>
        <v>-1.6709368385859933</v>
      </c>
      <c r="K14">
        <f t="shared" si="5"/>
        <v>1.2364932605546484</v>
      </c>
      <c r="L14">
        <f t="shared" si="6"/>
        <v>12.988749025285951</v>
      </c>
      <c r="M14" s="22">
        <f t="shared" si="7"/>
        <v>85.774757714159406</v>
      </c>
      <c r="N14" s="20">
        <f>(H14/'Final Total Dried Solids'!H14)*100</f>
        <v>6.131537426489122</v>
      </c>
      <c r="O14">
        <f>(C14/'Final Total Dried Solids'!H14)*100</f>
        <v>5.2593113717240492</v>
      </c>
      <c r="P14">
        <f>(B14/'Final Total Dried Solids'!H14)*100</f>
        <v>-0.10245411763089432</v>
      </c>
      <c r="Q14">
        <f>(D14/'Final Total Dried Solids'!H14)*100</f>
        <v>7.5816047046923907E-2</v>
      </c>
      <c r="R14">
        <f>(E14/'Final Total Dried Solids'!H14)*100</f>
        <v>0.79641000771814907</v>
      </c>
      <c r="S14">
        <f>(F14/'Final Total Dried Solids'!H14)*100</f>
        <v>5.2593113717240492</v>
      </c>
    </row>
    <row r="15" spans="1:19">
      <c r="A15" s="22" t="s">
        <v>70</v>
      </c>
      <c r="B15" s="20">
        <f>'Final Total Dried Solids'!B15-'Final Total Fixed Dried Solids'!B15</f>
        <v>2.9999999999996252E-2</v>
      </c>
      <c r="C15">
        <f>'Final Total Dried Solids'!C15-'Final Total Fixed Dried Solids'!C15</f>
        <v>0.34250000000000114</v>
      </c>
      <c r="D15">
        <f>'Final Total Dried Solids'!D15-'Final Total Fixed Dried Solids'!D15</f>
        <v>6.9500000000033424E-3</v>
      </c>
      <c r="E15">
        <f>'Final Total Dried Solids'!E15-'Final Total Fixed Dried Solids'!E15</f>
        <v>3.9299999999997226E-2</v>
      </c>
      <c r="F15">
        <f t="shared" si="0"/>
        <v>0.37249999999999739</v>
      </c>
      <c r="G15">
        <f t="shared" si="1"/>
        <v>3.9299999999997226E-2</v>
      </c>
      <c r="H15">
        <f t="shared" si="2"/>
        <v>0.41874999999999796</v>
      </c>
      <c r="I15" s="20">
        <f t="shared" si="3"/>
        <v>81.791044776120074</v>
      </c>
      <c r="J15">
        <f t="shared" si="4"/>
        <v>7.1641791044767515</v>
      </c>
      <c r="K15">
        <f t="shared" si="5"/>
        <v>1.6597014925381195</v>
      </c>
      <c r="L15">
        <f t="shared" si="6"/>
        <v>9.3850746268650553</v>
      </c>
      <c r="M15" s="22">
        <f t="shared" si="7"/>
        <v>88.955223880596819</v>
      </c>
      <c r="N15" s="20">
        <f>(H15/'Final Total Dried Solids'!H15)*100</f>
        <v>6.1600812027420284</v>
      </c>
      <c r="O15">
        <f>(C15/'Final Total Dried Solids'!H15)*100</f>
        <v>5.0383947747800883</v>
      </c>
      <c r="P15">
        <f>(B15/'Final Total Dried Solids'!H15)*100</f>
        <v>0.44131925034564456</v>
      </c>
      <c r="Q15">
        <f>(D15/'Final Total Dried Solids'!H15)*100</f>
        <v>0.10223895966346959</v>
      </c>
      <c r="R15">
        <f>(E15/'Final Total Dried Solids'!H15)*100</f>
        <v>0.57812821795282576</v>
      </c>
      <c r="S15">
        <f>(F15/'Final Total Dried Solids'!H15)*100</f>
        <v>5.479714025125733</v>
      </c>
    </row>
    <row r="19" spans="2:4">
      <c r="B19" s="78" t="s">
        <v>98</v>
      </c>
      <c r="C19" s="79"/>
      <c r="D19" s="79"/>
    </row>
  </sheetData>
  <mergeCells count="4">
    <mergeCell ref="B3:H3"/>
    <mergeCell ref="I3:M3"/>
    <mergeCell ref="N3:S3"/>
    <mergeCell ref="B19:D19"/>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MUD</vt:lpstr>
      <vt:lpstr>SAND</vt:lpstr>
      <vt:lpstr>Sand_revised</vt:lpstr>
      <vt:lpstr>Final Total Dried Solids</vt:lpstr>
      <vt:lpstr>Final Total Fixed Dried Solids</vt:lpstr>
      <vt:lpstr>FinalTotalVolatileDriedSolids</vt:lpstr>
    </vt:vector>
  </TitlesOfParts>
  <Company>Virginia Institute of Marine Science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gracec</dc:creator>
  <cp:lastModifiedBy>Kelsey Fall</cp:lastModifiedBy>
  <dcterms:created xsi:type="dcterms:W3CDTF">2011-04-26T16:32:23Z</dcterms:created>
  <dcterms:modified xsi:type="dcterms:W3CDTF">2014-05-15T18:53:21Z</dcterms:modified>
</cp:coreProperties>
</file>